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Mi unidad\CREDITO Y CARTERA\"/>
    </mc:Choice>
  </mc:AlternateContent>
  <xr:revisionPtr revIDLastSave="0" documentId="13_ncr:1_{A600A5B8-5B6A-4DB1-8CE9-AD537930AEC2}" xr6:coauthVersionLast="47" xr6:coauthVersionMax="47" xr10:uidLastSave="{00000000-0000-0000-0000-000000000000}"/>
  <workbookProtection workbookAlgorithmName="SHA-512" workbookHashValue="4uNNhiOs9JibmNwO8mMwcdp6S7pE3P80tqliw7Bmc+lOYd7TIuwz8NfEhuSSHBdjnryek44nFLn67/jh57mDbA==" workbookSaltValue="8fzAZbjtNIPjy4DiPcxriw==" workbookSpinCount="100000" lockStructure="1"/>
  <bookViews>
    <workbookView xWindow="-120" yWindow="-120" windowWidth="29040" windowHeight="15720" tabRatio="987" xr2:uid="{00000000-000D-0000-FFFF-FFFF00000000}"/>
  </bookViews>
  <sheets>
    <sheet name="AMORTIZACION " sheetId="1" r:id="rId1"/>
    <sheet name="CALCULO FONDO GARANTIAS" sheetId="2" state="hidden" r:id="rId2"/>
    <sheet name="PARA CREDITO A 12 MESES" sheetId="3" state="hidden" r:id="rId3"/>
  </sheets>
  <definedNames>
    <definedName name="_xlnm.Print_Titles" localSheetId="0">'AMORTIZACION '!$12:$12</definedName>
  </definedNames>
  <calcPr calcId="181029"/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C6" i="1"/>
  <c r="E4" i="2" s="1"/>
  <c r="D24" i="3"/>
  <c r="D25" i="3" s="1"/>
  <c r="D26" i="3" s="1"/>
  <c r="E3" i="3"/>
  <c r="E2" i="3"/>
  <c r="F11" i="3" s="1"/>
  <c r="G11" i="3" s="1"/>
  <c r="E3" i="2"/>
  <c r="E2" i="2"/>
  <c r="F11" i="2" s="1"/>
  <c r="G11" i="2" s="1"/>
  <c r="E4" i="3" l="1"/>
  <c r="C12" i="3" s="1"/>
  <c r="I10" i="3"/>
  <c r="E7" i="2"/>
  <c r="D12" i="2" s="1"/>
  <c r="C12" i="2"/>
  <c r="D27" i="3"/>
  <c r="I11" i="3" l="1"/>
  <c r="I12" i="3" s="1"/>
  <c r="C24" i="3"/>
  <c r="E24" i="3" s="1"/>
  <c r="F24" i="3" s="1"/>
  <c r="C25" i="3" s="1"/>
  <c r="E25" i="3" s="1"/>
  <c r="F25" i="3" s="1"/>
  <c r="E7" i="3"/>
  <c r="D12" i="3" s="1"/>
  <c r="D13" i="3" s="1"/>
  <c r="D14" i="3" s="1"/>
  <c r="E12" i="2"/>
  <c r="D13" i="2"/>
  <c r="E12" i="3" l="1"/>
  <c r="F12" i="3" s="1"/>
  <c r="C13" i="3" s="1"/>
  <c r="E13" i="3" s="1"/>
  <c r="C26" i="3"/>
  <c r="E26" i="3" s="1"/>
  <c r="F26" i="3" s="1"/>
  <c r="F12" i="2"/>
  <c r="D15" i="3"/>
  <c r="D14" i="2"/>
  <c r="C27" i="3" l="1"/>
  <c r="E27" i="3" s="1"/>
  <c r="F27" i="3" s="1"/>
  <c r="D16" i="3"/>
  <c r="D15" i="2"/>
  <c r="F13" i="3"/>
  <c r="C13" i="2"/>
  <c r="E13" i="2" s="1"/>
  <c r="D16" i="2" l="1"/>
  <c r="C14" i="3"/>
  <c r="E14" i="3" s="1"/>
  <c r="F14" i="3" s="1"/>
  <c r="F13" i="2"/>
  <c r="D17" i="3"/>
  <c r="C15" i="3" l="1"/>
  <c r="E15" i="3" s="1"/>
  <c r="F15" i="3" s="1"/>
  <c r="D18" i="3"/>
  <c r="C14" i="2"/>
  <c r="E14" i="2" s="1"/>
  <c r="D17" i="2"/>
  <c r="C16" i="3" l="1"/>
  <c r="E16" i="3" s="1"/>
  <c r="F16" i="3" s="1"/>
  <c r="F14" i="2"/>
  <c r="D19" i="3"/>
  <c r="D18" i="2"/>
  <c r="C17" i="3" l="1"/>
  <c r="E17" i="3" s="1"/>
  <c r="F17" i="3" s="1"/>
  <c r="D20" i="3"/>
  <c r="D19" i="2"/>
  <c r="C15" i="2"/>
  <c r="E15" i="2" s="1"/>
  <c r="F15" i="2" s="1"/>
  <c r="C16" i="2" l="1"/>
  <c r="E16" i="2" s="1"/>
  <c r="F16" i="2" s="1"/>
  <c r="C18" i="3"/>
  <c r="E18" i="3" s="1"/>
  <c r="F18" i="3" s="1"/>
  <c r="D20" i="2"/>
  <c r="D21" i="3"/>
  <c r="C19" i="3" l="1"/>
  <c r="E19" i="3" s="1"/>
  <c r="F19" i="3" s="1"/>
  <c r="C17" i="2"/>
  <c r="E17" i="2" s="1"/>
  <c r="F17" i="2" s="1"/>
  <c r="D22" i="3"/>
  <c r="D21" i="2"/>
  <c r="C18" i="2" l="1"/>
  <c r="E18" i="2" s="1"/>
  <c r="F18" i="2" s="1"/>
  <c r="C20" i="3"/>
  <c r="E20" i="3" s="1"/>
  <c r="F20" i="3" s="1"/>
  <c r="D22" i="2"/>
  <c r="D23" i="3"/>
  <c r="C21" i="3" l="1"/>
  <c r="E21" i="3" s="1"/>
  <c r="F21" i="3" s="1"/>
  <c r="D28" i="3"/>
  <c r="D29" i="3" s="1"/>
  <c r="D23" i="2"/>
  <c r="C19" i="2"/>
  <c r="E19" i="2" s="1"/>
  <c r="F19" i="2" s="1"/>
  <c r="C20" i="2" l="1"/>
  <c r="E20" i="2" s="1"/>
  <c r="F20" i="2" s="1"/>
  <c r="C22" i="3"/>
  <c r="E22" i="3" s="1"/>
  <c r="F22" i="3" s="1"/>
  <c r="D24" i="2"/>
  <c r="C23" i="3" l="1"/>
  <c r="E23" i="3" s="1"/>
  <c r="E28" i="3" s="1"/>
  <c r="D25" i="2"/>
  <c r="C21" i="2"/>
  <c r="E21" i="2" s="1"/>
  <c r="F21" i="2" s="1"/>
  <c r="C22" i="2" l="1"/>
  <c r="E22" i="2" s="1"/>
  <c r="F22" i="2" s="1"/>
  <c r="D26" i="2"/>
  <c r="F23" i="3"/>
  <c r="G23" i="3" s="1"/>
  <c r="C23" i="2" l="1"/>
  <c r="E23" i="2" s="1"/>
  <c r="F23" i="2" s="1"/>
  <c r="D27" i="2"/>
  <c r="G23" i="2" l="1"/>
  <c r="I10" i="2" s="1"/>
  <c r="C24" i="2"/>
  <c r="E24" i="2" s="1"/>
  <c r="F24" i="2" s="1"/>
  <c r="D28" i="2"/>
  <c r="I11" i="2" l="1"/>
  <c r="I12" i="2"/>
  <c r="C25" i="2"/>
  <c r="E25" i="2" s="1"/>
  <c r="F25" i="2" s="1"/>
  <c r="D29" i="2"/>
  <c r="C26" i="2" l="1"/>
  <c r="E26" i="2" s="1"/>
  <c r="F26" i="2" s="1"/>
  <c r="D30" i="2"/>
  <c r="C27" i="2" l="1"/>
  <c r="E27" i="2" s="1"/>
  <c r="F27" i="2" s="1"/>
  <c r="D31" i="2"/>
  <c r="D32" i="2" l="1"/>
  <c r="C28" i="2"/>
  <c r="E28" i="2" s="1"/>
  <c r="F28" i="2" s="1"/>
  <c r="C29" i="2" l="1"/>
  <c r="E29" i="2" s="1"/>
  <c r="F29" i="2" s="1"/>
  <c r="D33" i="2"/>
  <c r="C30" i="2" l="1"/>
  <c r="E30" i="2" s="1"/>
  <c r="F30" i="2" s="1"/>
  <c r="D34" i="2"/>
  <c r="C31" i="2" l="1"/>
  <c r="E31" i="2" s="1"/>
  <c r="F31" i="2" s="1"/>
  <c r="D35" i="2"/>
  <c r="C32" i="2" l="1"/>
  <c r="E32" i="2" s="1"/>
  <c r="F32" i="2" s="1"/>
  <c r="D36" i="2"/>
  <c r="C33" i="2" l="1"/>
  <c r="E33" i="2" s="1"/>
  <c r="F33" i="2" s="1"/>
  <c r="D37" i="2"/>
  <c r="C34" i="2" l="1"/>
  <c r="E34" i="2" s="1"/>
  <c r="F34" i="2" s="1"/>
  <c r="D38" i="2"/>
  <c r="C35" i="2" l="1"/>
  <c r="E35" i="2" s="1"/>
  <c r="F35" i="2" s="1"/>
  <c r="G35" i="2" s="1"/>
  <c r="D39" i="2"/>
  <c r="J10" i="2" l="1"/>
  <c r="J11" i="2" s="1"/>
  <c r="C36" i="2"/>
  <c r="E36" i="2" s="1"/>
  <c r="F36" i="2" s="1"/>
  <c r="D40" i="2"/>
  <c r="C37" i="2" l="1"/>
  <c r="E37" i="2" s="1"/>
  <c r="F37" i="2" s="1"/>
  <c r="D41" i="2"/>
  <c r="C38" i="2" l="1"/>
  <c r="E38" i="2" s="1"/>
  <c r="F38" i="2" s="1"/>
  <c r="D42" i="2"/>
  <c r="J12" i="2"/>
  <c r="C39" i="2" l="1"/>
  <c r="E39" i="2" s="1"/>
  <c r="F39" i="2" s="1"/>
  <c r="D43" i="2"/>
  <c r="C40" i="2" l="1"/>
  <c r="E40" i="2" s="1"/>
  <c r="F40" i="2" s="1"/>
  <c r="D44" i="2"/>
  <c r="C41" i="2" l="1"/>
  <c r="E41" i="2" s="1"/>
  <c r="F41" i="2" s="1"/>
  <c r="D45" i="2"/>
  <c r="D46" i="2" l="1"/>
  <c r="C42" i="2"/>
  <c r="E42" i="2" s="1"/>
  <c r="F42" i="2" s="1"/>
  <c r="C43" i="2" l="1"/>
  <c r="E43" i="2" s="1"/>
  <c r="F43" i="2" s="1"/>
  <c r="D47" i="2"/>
  <c r="C44" i="2" l="1"/>
  <c r="E44" i="2" s="1"/>
  <c r="F44" i="2" s="1"/>
  <c r="D48" i="2"/>
  <c r="C45" i="2" l="1"/>
  <c r="E45" i="2" s="1"/>
  <c r="F45" i="2" s="1"/>
  <c r="D49" i="2"/>
  <c r="C46" i="2" l="1"/>
  <c r="E46" i="2" s="1"/>
  <c r="F46" i="2" s="1"/>
  <c r="D50" i="2"/>
  <c r="C47" i="2" l="1"/>
  <c r="E47" i="2" s="1"/>
  <c r="F47" i="2" s="1"/>
  <c r="G47" i="2" s="1"/>
  <c r="D51" i="2"/>
  <c r="K10" i="2" l="1"/>
  <c r="K11" i="2" s="1"/>
  <c r="C48" i="2"/>
  <c r="E48" i="2" s="1"/>
  <c r="F48" i="2" s="1"/>
  <c r="D52" i="2"/>
  <c r="C49" i="2" l="1"/>
  <c r="E49" i="2" s="1"/>
  <c r="F49" i="2" s="1"/>
  <c r="D53" i="2"/>
  <c r="K12" i="2"/>
  <c r="E7" i="1" s="1"/>
  <c r="C10" i="1" s="1"/>
  <c r="B10" i="1" l="1"/>
  <c r="C8" i="1" s="1"/>
  <c r="C50" i="2"/>
  <c r="E50" i="2" s="1"/>
  <c r="F50" i="2" s="1"/>
  <c r="D54" i="2"/>
  <c r="D55" i="2" l="1"/>
  <c r="C51" i="2"/>
  <c r="E51" i="2" s="1"/>
  <c r="F51" i="2" s="1"/>
  <c r="C52" i="2" l="1"/>
  <c r="E52" i="2" s="1"/>
  <c r="F52" i="2" s="1"/>
  <c r="D56" i="2"/>
  <c r="C53" i="2" l="1"/>
  <c r="E53" i="2" s="1"/>
  <c r="F53" i="2" s="1"/>
  <c r="D57" i="2"/>
  <c r="C54" i="2" l="1"/>
  <c r="E54" i="2" s="1"/>
  <c r="F54" i="2" s="1"/>
  <c r="D58" i="2"/>
  <c r="C55" i="2" l="1"/>
  <c r="E55" i="2" s="1"/>
  <c r="F55" i="2" s="1"/>
  <c r="D59" i="2"/>
  <c r="C56" i="2" l="1"/>
  <c r="E56" i="2" s="1"/>
  <c r="F56" i="2" s="1"/>
  <c r="D60" i="2"/>
  <c r="C57" i="2" l="1"/>
  <c r="E57" i="2" s="1"/>
  <c r="F57" i="2" s="1"/>
  <c r="D61" i="2"/>
  <c r="C58" i="2" l="1"/>
  <c r="E58" i="2" s="1"/>
  <c r="F58" i="2" s="1"/>
  <c r="D62" i="2"/>
  <c r="C59" i="2" l="1"/>
  <c r="E59" i="2" s="1"/>
  <c r="F59" i="2" s="1"/>
  <c r="D63" i="2"/>
  <c r="C60" i="2" l="1"/>
  <c r="E60" i="2" s="1"/>
  <c r="F60" i="2" s="1"/>
  <c r="D64" i="2"/>
  <c r="C61" i="2" l="1"/>
  <c r="E61" i="2" s="1"/>
  <c r="F61" i="2" s="1"/>
  <c r="D65" i="2"/>
  <c r="C62" i="2" l="1"/>
  <c r="E62" i="2" s="1"/>
  <c r="F62" i="2" s="1"/>
  <c r="D66" i="2"/>
  <c r="C63" i="2" l="1"/>
  <c r="E63" i="2" s="1"/>
  <c r="F63" i="2" s="1"/>
  <c r="D67" i="2"/>
  <c r="C64" i="2" l="1"/>
  <c r="E64" i="2" s="1"/>
  <c r="F64" i="2" s="1"/>
  <c r="D68" i="2"/>
  <c r="C65" i="2" l="1"/>
  <c r="E65" i="2" s="1"/>
  <c r="F65" i="2" s="1"/>
  <c r="D69" i="2"/>
  <c r="C66" i="2" l="1"/>
  <c r="E66" i="2" s="1"/>
  <c r="F66" i="2" s="1"/>
  <c r="D70" i="2"/>
  <c r="C67" i="2" l="1"/>
  <c r="E67" i="2" s="1"/>
  <c r="F67" i="2" s="1"/>
  <c r="D71" i="2"/>
  <c r="C68" i="2" l="1"/>
  <c r="E68" i="2" s="1"/>
  <c r="F68" i="2" s="1"/>
  <c r="D72" i="2"/>
  <c r="C69" i="2" l="1"/>
  <c r="E69" i="2" s="1"/>
  <c r="F69" i="2" s="1"/>
  <c r="D73" i="2"/>
  <c r="C70" i="2" l="1"/>
  <c r="E70" i="2" s="1"/>
  <c r="F70" i="2" s="1"/>
  <c r="D74" i="2"/>
  <c r="C71" i="2" l="1"/>
  <c r="E71" i="2" s="1"/>
  <c r="F71" i="2" s="1"/>
  <c r="D75" i="2"/>
  <c r="C72" i="2" l="1"/>
  <c r="E72" i="2" s="1"/>
  <c r="F72" i="2" s="1"/>
  <c r="D76" i="2"/>
  <c r="C73" i="2" l="1"/>
  <c r="E73" i="2" s="1"/>
  <c r="F73" i="2" s="1"/>
  <c r="D77" i="2"/>
  <c r="C74" i="2" l="1"/>
  <c r="E74" i="2" s="1"/>
  <c r="F74" i="2" s="1"/>
  <c r="D78" i="2"/>
  <c r="C75" i="2" l="1"/>
  <c r="E75" i="2" s="1"/>
  <c r="F75" i="2" s="1"/>
  <c r="D79" i="2"/>
  <c r="C76" i="2" l="1"/>
  <c r="E76" i="2" s="1"/>
  <c r="F76" i="2" s="1"/>
  <c r="D80" i="2"/>
  <c r="C77" i="2" l="1"/>
  <c r="E77" i="2" s="1"/>
  <c r="F77" i="2" s="1"/>
  <c r="D81" i="2"/>
  <c r="C78" i="2" l="1"/>
  <c r="E78" i="2" s="1"/>
  <c r="F78" i="2" s="1"/>
  <c r="D82" i="2"/>
  <c r="D83" i="2" s="1"/>
  <c r="C79" i="2" l="1"/>
  <c r="E79" i="2" s="1"/>
  <c r="F79" i="2" s="1"/>
  <c r="C80" i="2" l="1"/>
  <c r="E80" i="2" s="1"/>
  <c r="F80" i="2" s="1"/>
  <c r="C81" i="2" l="1"/>
  <c r="E81" i="2" s="1"/>
  <c r="E82" i="2" s="1"/>
  <c r="F81" i="2" l="1"/>
  <c r="F13" i="1" l="1"/>
  <c r="C14" i="1" l="1"/>
  <c r="C7" i="1"/>
  <c r="D14" i="1" s="1"/>
  <c r="E14" i="1" l="1"/>
  <c r="F14" i="1" s="1"/>
  <c r="C15" i="1" s="1"/>
  <c r="D15" i="1"/>
  <c r="D16" i="1" s="1"/>
  <c r="E15" i="1" l="1"/>
  <c r="F15" i="1" s="1"/>
  <c r="C16" i="1" s="1"/>
  <c r="E16" i="1" s="1"/>
  <c r="D17" i="1"/>
  <c r="D18" i="1" l="1"/>
  <c r="F16" i="1"/>
  <c r="C17" i="1" l="1"/>
  <c r="E17" i="1" s="1"/>
  <c r="D19" i="1"/>
  <c r="D20" i="1" l="1"/>
  <c r="F17" i="1"/>
  <c r="D21" i="1" l="1"/>
  <c r="C18" i="1"/>
  <c r="E18" i="1" s="1"/>
  <c r="F18" i="1" s="1"/>
  <c r="C19" i="1" l="1"/>
  <c r="E19" i="1" s="1"/>
  <c r="F19" i="1" s="1"/>
  <c r="D22" i="1"/>
  <c r="D23" i="1" l="1"/>
  <c r="C20" i="1"/>
  <c r="E20" i="1" s="1"/>
  <c r="F20" i="1" s="1"/>
  <c r="C21" i="1" l="1"/>
  <c r="E21" i="1" s="1"/>
  <c r="F21" i="1" s="1"/>
  <c r="D24" i="1"/>
  <c r="D25" i="1" l="1"/>
  <c r="C22" i="1"/>
  <c r="E22" i="1" s="1"/>
  <c r="F22" i="1" s="1"/>
  <c r="C23" i="1" l="1"/>
  <c r="E23" i="1" s="1"/>
  <c r="F23" i="1" s="1"/>
  <c r="D26" i="1"/>
  <c r="D27" i="1" l="1"/>
  <c r="C24" i="1"/>
  <c r="E24" i="1" s="1"/>
  <c r="F24" i="1" s="1"/>
  <c r="C25" i="1" l="1"/>
  <c r="E25" i="1" s="1"/>
  <c r="F25" i="1" s="1"/>
  <c r="D28" i="1"/>
  <c r="D29" i="1" l="1"/>
  <c r="C26" i="1"/>
  <c r="E26" i="1" s="1"/>
  <c r="F26" i="1" s="1"/>
  <c r="C27" i="1" l="1"/>
  <c r="E27" i="1" s="1"/>
  <c r="F27" i="1" s="1"/>
  <c r="D30" i="1"/>
  <c r="C28" i="1" l="1"/>
  <c r="E28" i="1" s="1"/>
  <c r="F28" i="1" s="1"/>
  <c r="D31" i="1"/>
  <c r="D32" i="1" l="1"/>
  <c r="C29" i="1"/>
  <c r="E29" i="1" s="1"/>
  <c r="F29" i="1" s="1"/>
  <c r="C30" i="1" l="1"/>
  <c r="E30" i="1" s="1"/>
  <c r="F30" i="1" s="1"/>
  <c r="D33" i="1"/>
  <c r="C31" i="1" l="1"/>
  <c r="E31" i="1" s="1"/>
  <c r="F31" i="1" s="1"/>
  <c r="D34" i="1"/>
  <c r="C32" i="1" l="1"/>
  <c r="E32" i="1" s="1"/>
  <c r="F32" i="1" s="1"/>
  <c r="D35" i="1"/>
  <c r="D36" i="1" l="1"/>
  <c r="C33" i="1"/>
  <c r="E33" i="1" s="1"/>
  <c r="F33" i="1" s="1"/>
  <c r="C34" i="1" l="1"/>
  <c r="E34" i="1" s="1"/>
  <c r="F34" i="1" s="1"/>
  <c r="D37" i="1"/>
  <c r="D38" i="1" l="1"/>
  <c r="C35" i="1"/>
  <c r="E35" i="1" s="1"/>
  <c r="F35" i="1" s="1"/>
  <c r="C36" i="1" l="1"/>
  <c r="E36" i="1" s="1"/>
  <c r="F36" i="1" s="1"/>
  <c r="D39" i="1"/>
  <c r="C37" i="1" l="1"/>
  <c r="E37" i="1" s="1"/>
  <c r="F37" i="1" s="1"/>
  <c r="D40" i="1"/>
  <c r="D41" i="1" l="1"/>
  <c r="C38" i="1"/>
  <c r="E38" i="1" s="1"/>
  <c r="F38" i="1" s="1"/>
  <c r="C39" i="1" l="1"/>
  <c r="E39" i="1" s="1"/>
  <c r="F39" i="1" s="1"/>
  <c r="D42" i="1"/>
  <c r="C40" i="1" l="1"/>
  <c r="E40" i="1" s="1"/>
  <c r="F40" i="1" s="1"/>
  <c r="D43" i="1"/>
  <c r="C41" i="1" l="1"/>
  <c r="E41" i="1" s="1"/>
  <c r="F41" i="1" s="1"/>
  <c r="D44" i="1"/>
  <c r="D45" i="1" l="1"/>
  <c r="C42" i="1"/>
  <c r="E42" i="1" s="1"/>
  <c r="F42" i="1" s="1"/>
  <c r="C43" i="1" l="1"/>
  <c r="E43" i="1" s="1"/>
  <c r="F43" i="1" s="1"/>
  <c r="D46" i="1"/>
  <c r="D47" i="1" l="1"/>
  <c r="C44" i="1"/>
  <c r="E44" i="1" s="1"/>
  <c r="F44" i="1" s="1"/>
  <c r="C45" i="1" l="1"/>
  <c r="E45" i="1" s="1"/>
  <c r="F45" i="1" s="1"/>
  <c r="D48" i="1"/>
  <c r="C46" i="1" l="1"/>
  <c r="E46" i="1" s="1"/>
  <c r="F46" i="1" s="1"/>
  <c r="D49" i="1"/>
  <c r="C47" i="1" l="1"/>
  <c r="E47" i="1" s="1"/>
  <c r="F47" i="1" s="1"/>
  <c r="D50" i="1"/>
  <c r="C48" i="1" l="1"/>
  <c r="E48" i="1" s="1"/>
  <c r="F48" i="1" s="1"/>
  <c r="D51" i="1"/>
  <c r="C49" i="1" l="1"/>
  <c r="E49" i="1" s="1"/>
  <c r="F49" i="1" s="1"/>
  <c r="D52" i="1"/>
  <c r="D53" i="1" l="1"/>
  <c r="C50" i="1"/>
  <c r="E50" i="1" s="1"/>
  <c r="F50" i="1" s="1"/>
  <c r="C51" i="1" l="1"/>
  <c r="E51" i="1" s="1"/>
  <c r="F51" i="1" s="1"/>
  <c r="D54" i="1"/>
  <c r="C52" i="1" l="1"/>
  <c r="E52" i="1" s="1"/>
  <c r="F52" i="1" s="1"/>
  <c r="D55" i="1"/>
  <c r="D56" i="1" l="1"/>
  <c r="C53" i="1"/>
  <c r="E53" i="1" s="1"/>
  <c r="F53" i="1" s="1"/>
  <c r="C54" i="1" l="1"/>
  <c r="E54" i="1" s="1"/>
  <c r="F54" i="1" s="1"/>
  <c r="D57" i="1"/>
  <c r="D58" i="1" l="1"/>
  <c r="C55" i="1"/>
  <c r="E55" i="1" s="1"/>
  <c r="F55" i="1" s="1"/>
  <c r="C56" i="1" l="1"/>
  <c r="E56" i="1" s="1"/>
  <c r="F56" i="1" s="1"/>
  <c r="D59" i="1"/>
  <c r="C57" i="1" l="1"/>
  <c r="E57" i="1" s="1"/>
  <c r="F57" i="1" s="1"/>
  <c r="D60" i="1"/>
  <c r="D61" i="1" l="1"/>
  <c r="C58" i="1"/>
  <c r="E58" i="1" s="1"/>
  <c r="F58" i="1" s="1"/>
  <c r="C59" i="1" l="1"/>
  <c r="E59" i="1" s="1"/>
  <c r="F59" i="1" s="1"/>
  <c r="D62" i="1"/>
  <c r="C60" i="1" l="1"/>
  <c r="E60" i="1" s="1"/>
  <c r="F60" i="1" s="1"/>
  <c r="D63" i="1"/>
  <c r="C61" i="1" l="1"/>
  <c r="E61" i="1" s="1"/>
  <c r="F61" i="1" s="1"/>
  <c r="D64" i="1"/>
  <c r="D65" i="1" l="1"/>
  <c r="C62" i="1"/>
  <c r="E62" i="1" s="1"/>
  <c r="F62" i="1" s="1"/>
  <c r="C63" i="1" l="1"/>
  <c r="E63" i="1" s="1"/>
  <c r="F63" i="1" s="1"/>
  <c r="D66" i="1"/>
  <c r="C64" i="1" l="1"/>
  <c r="E64" i="1" s="1"/>
  <c r="F64" i="1" s="1"/>
  <c r="D67" i="1"/>
  <c r="C65" i="1" l="1"/>
  <c r="E65" i="1" s="1"/>
  <c r="F65" i="1" s="1"/>
  <c r="D68" i="1"/>
  <c r="D69" i="1" l="1"/>
  <c r="C66" i="1"/>
  <c r="E66" i="1" s="1"/>
  <c r="F66" i="1" s="1"/>
  <c r="C67" i="1" l="1"/>
  <c r="E67" i="1" s="1"/>
  <c r="F67" i="1" s="1"/>
  <c r="D70" i="1"/>
  <c r="C68" i="1" l="1"/>
  <c r="E68" i="1" s="1"/>
  <c r="F68" i="1" s="1"/>
  <c r="D71" i="1"/>
  <c r="C69" i="1" l="1"/>
  <c r="E69" i="1" s="1"/>
  <c r="F69" i="1" s="1"/>
  <c r="D72" i="1"/>
  <c r="D73" i="1" l="1"/>
  <c r="C70" i="1"/>
  <c r="E70" i="1" s="1"/>
  <c r="F70" i="1" s="1"/>
  <c r="C71" i="1" l="1"/>
  <c r="E71" i="1" s="1"/>
  <c r="F71" i="1" s="1"/>
  <c r="D74" i="1"/>
  <c r="C72" i="1" l="1"/>
  <c r="E72" i="1" s="1"/>
  <c r="F72" i="1" s="1"/>
  <c r="D75" i="1"/>
  <c r="D76" i="1" l="1"/>
  <c r="C73" i="1"/>
  <c r="E73" i="1" s="1"/>
  <c r="F73" i="1" s="1"/>
  <c r="C74" i="1" l="1"/>
  <c r="E74" i="1" s="1"/>
  <c r="F74" i="1" s="1"/>
  <c r="D77" i="1"/>
  <c r="D78" i="1" l="1"/>
  <c r="C75" i="1"/>
  <c r="E75" i="1" s="1"/>
  <c r="F75" i="1" s="1"/>
  <c r="C76" i="1" l="1"/>
  <c r="E76" i="1" s="1"/>
  <c r="F76" i="1" s="1"/>
  <c r="D79" i="1"/>
  <c r="C77" i="1" l="1"/>
  <c r="E77" i="1" s="1"/>
  <c r="F77" i="1" s="1"/>
  <c r="D80" i="1"/>
  <c r="D81" i="1" l="1"/>
  <c r="C78" i="1"/>
  <c r="E78" i="1" s="1"/>
  <c r="F78" i="1" s="1"/>
  <c r="C79" i="1" l="1"/>
  <c r="E79" i="1" s="1"/>
  <c r="F79" i="1" s="1"/>
  <c r="D82" i="1"/>
  <c r="C80" i="1" l="1"/>
  <c r="E80" i="1" s="1"/>
  <c r="F80" i="1" s="1"/>
  <c r="D83" i="1"/>
  <c r="C81" i="1" l="1"/>
  <c r="E81" i="1" s="1"/>
  <c r="F81" i="1" s="1"/>
  <c r="D84" i="1"/>
  <c r="D85" i="1" s="1"/>
  <c r="C82" i="1" l="1"/>
  <c r="E82" i="1" s="1"/>
  <c r="F82" i="1" s="1"/>
  <c r="C83" i="1" l="1"/>
  <c r="E83" i="1" s="1"/>
  <c r="E84" i="1" s="1"/>
  <c r="F83" i="1" l="1"/>
</calcChain>
</file>

<file path=xl/sharedStrings.xml><?xml version="1.0" encoding="utf-8"?>
<sst xmlns="http://schemas.openxmlformats.org/spreadsheetml/2006/main" count="49" uniqueCount="28">
  <si>
    <t>VALOR SOLICITADO</t>
  </si>
  <si>
    <t>FONDO DE GARANTIAS</t>
  </si>
  <si>
    <t>SEGURO</t>
  </si>
  <si>
    <t>*  VALOR DEL CRÉDITO</t>
  </si>
  <si>
    <t>* PLAZO ESTABLECIDO</t>
  </si>
  <si>
    <t>*  TASA DE INTERES</t>
  </si>
  <si>
    <t>*  CUOTA MENSUAL</t>
  </si>
  <si>
    <t>TRIMESTRE</t>
  </si>
  <si>
    <t>INTERES SOBRE SALDO</t>
  </si>
  <si>
    <t>CUOTA FIJA</t>
  </si>
  <si>
    <t>AMORTIZACION DEUDA</t>
  </si>
  <si>
    <t>SALDO</t>
  </si>
  <si>
    <t>CATEGORÍA A</t>
  </si>
  <si>
    <t>CATEGORÍA B</t>
  </si>
  <si>
    <t>CATEGORÍA C</t>
  </si>
  <si>
    <t/>
  </si>
  <si>
    <t>FONDO DE GARANTÍAS</t>
  </si>
  <si>
    <t xml:space="preserve">48 MESES </t>
  </si>
  <si>
    <t>36 MESES</t>
  </si>
  <si>
    <t xml:space="preserve">24 MESES </t>
  </si>
  <si>
    <t>|234578111/*8956230,/</t>
  </si>
  <si>
    <t>CATEGORIA</t>
  </si>
  <si>
    <t>TASA DE INTERES</t>
  </si>
  <si>
    <t>CUOTA MENSUAL</t>
  </si>
  <si>
    <t>VALOR DEL CRÉDITO</t>
  </si>
  <si>
    <t>PLAZO ESTABLECIDO</t>
  </si>
  <si>
    <t xml:space="preserve">fondo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</si>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</sst>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\ * #,##0.00_-;\-&quot;$&quot;\ * #,##0.00_-;_-&quot;$&quot;\ * &quot;-&quot;??_-;_-@_-"/>
    <numFmt numFmtId="164" formatCode="_-&quot;$ &quot;* #,##0_-;&quot;-$ &quot;* #,##0_-;_-&quot;$ &quot;* \-_-;_-@_-"/>
    <numFmt numFmtId="165" formatCode="#,###"/>
    <numFmt numFmtId="166" formatCode="0.0%"/>
    <numFmt numFmtId="167" formatCode="#.0"/>
    <numFmt numFmtId="168" formatCode="0.0"/>
    <numFmt numFmtId="169" formatCode="#,##0_ ;\-#,##0\ "/>
    <numFmt numFmtId="170" formatCode="_-&quot;$&quot;\ * #,##0_-;\-&quot;$&quot;\ * #,##0_-;_-&quot;$&quot;\ * &quot;-&quot;??_-;_-@_-"/>
    <numFmt numFmtId="171" formatCode="_-&quot;$&quot;\ * #,##0.0_-;\-&quot;$&quot;\ * #,##0.0_-;_-&quot;$&quot;\ * &quot;-&quot;??_-;_-@_-"/>
    <numFmt numFmtId="172" formatCode="&quot;$&quot;\ #,##0"/>
  </numFmts>
  <fonts count="35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b/>
      <i/>
      <sz val="10"/>
      <name val="Arial"/>
      <family val="2"/>
      <charset val="1"/>
    </font>
    <font>
      <b/>
      <i/>
      <u/>
      <sz val="18"/>
      <name val="Arial"/>
      <family val="2"/>
      <charset val="1"/>
    </font>
    <font>
      <b/>
      <sz val="16"/>
      <name val="Arial"/>
      <family val="2"/>
      <charset val="1"/>
    </font>
    <font>
      <i/>
      <sz val="12"/>
      <name val="Arial"/>
      <family val="2"/>
      <charset val="1"/>
    </font>
    <font>
      <b/>
      <i/>
      <u/>
      <sz val="12"/>
      <name val="Arial"/>
      <family val="2"/>
      <charset val="1"/>
    </font>
    <font>
      <sz val="10"/>
      <name val="Arial"/>
      <family val="2"/>
      <charset val="1"/>
    </font>
    <font>
      <sz val="10"/>
      <color theme="0"/>
      <name val="Arial"/>
      <family val="2"/>
      <charset val="1"/>
    </font>
    <font>
      <b/>
      <sz val="10"/>
      <color theme="0"/>
      <name val="Arial"/>
      <family val="2"/>
      <charset val="1"/>
    </font>
    <font>
      <sz val="12"/>
      <color theme="0"/>
      <name val="Arial"/>
      <family val="2"/>
      <charset val="1"/>
    </font>
    <font>
      <sz val="8"/>
      <color rgb="FF000000"/>
      <name val="Segoe UI"/>
      <family val="2"/>
    </font>
    <font>
      <sz val="10"/>
      <color theme="1"/>
      <name val="Arial"/>
      <family val="2"/>
      <charset val="1"/>
    </font>
    <font>
      <b/>
      <sz val="14"/>
      <color theme="1"/>
      <name val="Arial"/>
      <family val="2"/>
      <charset val="1"/>
    </font>
    <font>
      <sz val="12"/>
      <color theme="1"/>
      <name val="Arial"/>
      <family val="2"/>
      <charset val="1"/>
    </font>
    <font>
      <b/>
      <sz val="12"/>
      <color theme="1"/>
      <name val="Arial"/>
      <family val="2"/>
      <charset val="1"/>
    </font>
    <font>
      <b/>
      <sz val="10"/>
      <color theme="1"/>
      <name val="Arial"/>
      <family val="2"/>
      <charset val="1"/>
    </font>
    <font>
      <b/>
      <sz val="11"/>
      <color theme="1"/>
      <name val="Arial"/>
      <family val="2"/>
      <charset val="1"/>
    </font>
    <font>
      <b/>
      <sz val="12"/>
      <color theme="0"/>
      <name val="Arial"/>
      <family val="2"/>
      <charset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  <charset val="1"/>
    </font>
    <font>
      <sz val="10"/>
      <color theme="1"/>
      <name val="Verdana"/>
      <family val="2"/>
    </font>
    <font>
      <b/>
      <sz val="14"/>
      <color theme="0"/>
      <name val="Arial"/>
      <family val="2"/>
      <charset val="1"/>
    </font>
    <font>
      <b/>
      <sz val="14"/>
      <color theme="1"/>
      <name val="Arial"/>
      <family val="2"/>
    </font>
    <font>
      <b/>
      <sz val="10"/>
      <color theme="3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CCCCCC"/>
        <bgColor rgb="FFC0C0C0"/>
      </patternFill>
    </fill>
    <fill>
      <patternFill patternType="solid">
        <fgColor rgb="FF77933C"/>
        <bgColor rgb="FF808080"/>
      </patternFill>
    </fill>
    <fill>
      <patternFill patternType="solid">
        <fgColor rgb="FFC3D69B"/>
        <bgColor rgb="FFCCCCCC"/>
      </patternFill>
    </fill>
    <fill>
      <patternFill patternType="solid">
        <fgColor rgb="FFD7E4BD"/>
        <bgColor rgb="FFC3D69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3D69B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CCCCCC"/>
      </patternFill>
    </fill>
    <fill>
      <patternFill patternType="solid">
        <fgColor theme="0" tint="-0.249977111117893"/>
        <bgColor rgb="FFC0C0C0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2" fillId="0" borderId="0" applyBorder="0" applyProtection="0"/>
    <xf numFmtId="164" fontId="12" fillId="0" borderId="0" applyBorder="0" applyProtection="0"/>
    <xf numFmtId="44" fontId="12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3" fillId="0" borderId="0" xfId="0" applyNumberFormat="1" applyFont="1"/>
    <xf numFmtId="4" fontId="4" fillId="0" borderId="2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/>
    <xf numFmtId="0" fontId="5" fillId="0" borderId="0" xfId="0" applyFont="1"/>
    <xf numFmtId="3" fontId="0" fillId="0" borderId="0" xfId="0" applyNumberFormat="1"/>
    <xf numFmtId="2" fontId="0" fillId="0" borderId="0" xfId="0" applyNumberFormat="1"/>
    <xf numFmtId="168" fontId="0" fillId="0" borderId="0" xfId="0" applyNumberFormat="1"/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9" fontId="4" fillId="0" borderId="2" xfId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9" fontId="3" fillId="0" borderId="10" xfId="2" applyNumberFormat="1" applyFont="1" applyBorder="1" applyAlignment="1" applyProtection="1">
      <alignment horizontal="center" vertical="center"/>
    </xf>
    <xf numFmtId="165" fontId="0" fillId="0" borderId="0" xfId="0" applyNumberFormat="1" applyAlignment="1">
      <alignment horizontal="center"/>
    </xf>
    <xf numFmtId="169" fontId="2" fillId="6" borderId="5" xfId="2" applyNumberFormat="1" applyFont="1" applyFill="1" applyBorder="1" applyAlignment="1" applyProtection="1">
      <alignment horizontal="center" vertical="center"/>
    </xf>
    <xf numFmtId="165" fontId="0" fillId="0" borderId="0" xfId="0" applyNumberFormat="1"/>
    <xf numFmtId="165" fontId="5" fillId="0" borderId="0" xfId="0" applyNumberFormat="1" applyFont="1" applyAlignment="1">
      <alignment horizontal="center"/>
    </xf>
    <xf numFmtId="0" fontId="9" fillId="5" borderId="12" xfId="0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9" fontId="2" fillId="6" borderId="13" xfId="2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172" fontId="15" fillId="0" borderId="0" xfId="2" applyNumberFormat="1" applyFont="1" applyBorder="1" applyAlignment="1" applyProtection="1">
      <alignment horizontal="center" vertical="center"/>
    </xf>
    <xf numFmtId="172" fontId="13" fillId="0" borderId="0" xfId="3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171" fontId="17" fillId="0" borderId="0" xfId="3" applyNumberFormat="1" applyFont="1"/>
    <xf numFmtId="0" fontId="19" fillId="0" borderId="0" xfId="0" applyFont="1"/>
    <xf numFmtId="171" fontId="19" fillId="0" borderId="0" xfId="3" applyNumberFormat="1" applyFont="1"/>
    <xf numFmtId="0" fontId="22" fillId="0" borderId="0" xfId="0" applyFont="1" applyAlignment="1">
      <alignment horizontal="center"/>
    </xf>
    <xf numFmtId="167" fontId="19" fillId="0" borderId="0" xfId="0" applyNumberFormat="1" applyFont="1"/>
    <xf numFmtId="165" fontId="19" fillId="0" borderId="0" xfId="0" applyNumberFormat="1" applyFont="1"/>
    <xf numFmtId="0" fontId="15" fillId="0" borderId="0" xfId="0" applyFont="1"/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5" fontId="15" fillId="0" borderId="0" xfId="0" applyNumberFormat="1" applyFont="1" applyAlignment="1">
      <alignment horizontal="center" vertical="center"/>
    </xf>
    <xf numFmtId="0" fontId="18" fillId="0" borderId="0" xfId="0" applyFont="1"/>
    <xf numFmtId="0" fontId="24" fillId="7" borderId="2" xfId="0" applyFont="1" applyFill="1" applyBorder="1"/>
    <xf numFmtId="172" fontId="25" fillId="0" borderId="14" xfId="2" applyNumberFormat="1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166" fontId="27" fillId="8" borderId="2" xfId="0" applyNumberFormat="1" applyFont="1" applyFill="1" applyBorder="1" applyAlignment="1">
      <alignment horizontal="center"/>
    </xf>
    <xf numFmtId="172" fontId="27" fillId="7" borderId="2" xfId="3" applyNumberFormat="1" applyFont="1" applyFill="1" applyBorder="1" applyAlignment="1">
      <alignment horizontal="center"/>
    </xf>
    <xf numFmtId="3" fontId="27" fillId="7" borderId="2" xfId="0" applyNumberFormat="1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 vertical="center" wrapText="1"/>
    </xf>
    <xf numFmtId="172" fontId="26" fillId="7" borderId="2" xfId="0" applyNumberFormat="1" applyFont="1" applyFill="1" applyBorder="1" applyAlignment="1">
      <alignment horizontal="center"/>
    </xf>
    <xf numFmtId="171" fontId="17" fillId="0" borderId="0" xfId="3" applyNumberFormat="1" applyFont="1" applyBorder="1"/>
    <xf numFmtId="0" fontId="28" fillId="0" borderId="0" xfId="0" applyFont="1" applyAlignment="1">
      <alignment horizontal="center"/>
    </xf>
    <xf numFmtId="171" fontId="28" fillId="0" borderId="0" xfId="3" applyNumberFormat="1" applyFont="1" applyAlignment="1">
      <alignment horizontal="center"/>
    </xf>
    <xf numFmtId="164" fontId="17" fillId="0" borderId="0" xfId="0" applyNumberFormat="1" applyFont="1"/>
    <xf numFmtId="0" fontId="21" fillId="0" borderId="0" xfId="0" applyFont="1"/>
    <xf numFmtId="166" fontId="2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3" applyNumberFormat="1" applyFont="1" applyAlignment="1">
      <alignment horizontal="center"/>
    </xf>
    <xf numFmtId="3" fontId="17" fillId="0" borderId="0" xfId="0" applyNumberFormat="1" applyFont="1"/>
    <xf numFmtId="170" fontId="1" fillId="0" borderId="0" xfId="3" applyNumberFormat="1" applyFont="1" applyBorder="1"/>
    <xf numFmtId="170" fontId="1" fillId="0" borderId="0" xfId="3" applyNumberFormat="1" applyFont="1" applyBorder="1" applyAlignment="1">
      <alignment horizontal="center"/>
    </xf>
    <xf numFmtId="171" fontId="1" fillId="0" borderId="0" xfId="3" applyNumberFormat="1" applyFont="1" applyBorder="1" applyAlignment="1">
      <alignment horizontal="center"/>
    </xf>
    <xf numFmtId="171" fontId="1" fillId="0" borderId="0" xfId="3" applyNumberFormat="1" applyFont="1" applyBorder="1"/>
    <xf numFmtId="171" fontId="29" fillId="0" borderId="0" xfId="3" applyNumberFormat="1" applyFont="1" applyBorder="1"/>
    <xf numFmtId="171" fontId="29" fillId="0" borderId="0" xfId="3" applyNumberFormat="1" applyFont="1" applyBorder="1" applyAlignment="1">
      <alignment horizontal="right"/>
    </xf>
    <xf numFmtId="2" fontId="17" fillId="0" borderId="0" xfId="0" applyNumberFormat="1" applyFont="1"/>
    <xf numFmtId="168" fontId="17" fillId="0" borderId="0" xfId="0" applyNumberFormat="1" applyFont="1"/>
    <xf numFmtId="171" fontId="21" fillId="0" borderId="0" xfId="3" applyNumberFormat="1" applyFont="1"/>
    <xf numFmtId="3" fontId="17" fillId="0" borderId="0" xfId="0" applyNumberFormat="1" applyFont="1" applyAlignment="1">
      <alignment horizontal="center"/>
    </xf>
    <xf numFmtId="10" fontId="17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3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165" fontId="15" fillId="0" borderId="0" xfId="0" applyNumberFormat="1" applyFont="1"/>
    <xf numFmtId="0" fontId="26" fillId="0" borderId="0" xfId="0" applyFont="1" applyAlignment="1">
      <alignment horizontal="center"/>
    </xf>
    <xf numFmtId="0" fontId="31" fillId="0" borderId="0" xfId="0" applyFont="1"/>
    <xf numFmtId="0" fontId="26" fillId="7" borderId="2" xfId="0" applyFont="1" applyFill="1" applyBorder="1" applyAlignment="1">
      <alignment horizontal="center" vertical="center"/>
    </xf>
    <xf numFmtId="165" fontId="25" fillId="7" borderId="2" xfId="0" applyNumberFormat="1" applyFont="1" applyFill="1" applyBorder="1" applyAlignment="1">
      <alignment horizontal="center" vertical="center"/>
    </xf>
    <xf numFmtId="0" fontId="26" fillId="0" borderId="0" xfId="0" applyFont="1"/>
    <xf numFmtId="0" fontId="26" fillId="9" borderId="0" xfId="0" applyFont="1" applyFill="1" applyAlignment="1">
      <alignment horizontal="center" vertical="center"/>
    </xf>
    <xf numFmtId="3" fontId="17" fillId="7" borderId="0" xfId="0" applyNumberFormat="1" applyFont="1" applyFill="1" applyAlignment="1">
      <alignment horizontal="center"/>
    </xf>
    <xf numFmtId="0" fontId="26" fillId="10" borderId="0" xfId="0" applyFont="1" applyFill="1" applyAlignment="1">
      <alignment horizontal="center" vertical="center"/>
    </xf>
    <xf numFmtId="0" fontId="32" fillId="11" borderId="0" xfId="0" applyFont="1" applyFill="1" applyAlignment="1">
      <alignment horizontal="center"/>
    </xf>
    <xf numFmtId="0" fontId="32" fillId="12" borderId="0" xfId="0" applyFont="1" applyFill="1" applyAlignment="1">
      <alignment horizontal="center"/>
    </xf>
    <xf numFmtId="3" fontId="26" fillId="0" borderId="0" xfId="0" applyNumberFormat="1" applyFont="1"/>
    <xf numFmtId="170" fontId="0" fillId="0" borderId="0" xfId="3" applyNumberFormat="1" applyFont="1"/>
    <xf numFmtId="165" fontId="17" fillId="0" borderId="1" xfId="0" applyNumberFormat="1" applyFont="1" applyBorder="1" applyAlignment="1">
      <alignment horizontal="center"/>
    </xf>
    <xf numFmtId="10" fontId="4" fillId="0" borderId="2" xfId="1" applyNumberFormat="1" applyFont="1" applyBorder="1" applyAlignment="1" applyProtection="1">
      <alignment horizontal="center"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4" fillId="0" borderId="15" xfId="0" applyFont="1" applyBorder="1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1" fillId="4" borderId="11" xfId="0" applyFont="1" applyFill="1" applyBorder="1" applyAlignment="1">
      <alignment horizontal="center" vertical="center"/>
    </xf>
  </cellXfs>
  <cellStyles count="4">
    <cellStyle name="Moneda" xfId="3" builtinId="4"/>
    <cellStyle name="Normal" xfId="0" builtinId="0"/>
    <cellStyle name="Porcentaje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C3D69B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D$10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904875</xdr:colOff>
          <xdr:row>4</xdr:row>
          <xdr:rowOff>57150</xdr:rowOff>
        </xdr:from>
        <xdr:to>
          <xdr:col>2</xdr:col>
          <xdr:colOff>723900</xdr:colOff>
          <xdr:row>4</xdr:row>
          <xdr:rowOff>304800</xdr:rowOff>
        </xdr:to>
        <xdr:sp macro="" textlink="">
          <xdr:nvSpPr>
            <xdr:cNvPr id="1025" name="Check Box 1" descr="CON CODEUDO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FBFB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 CODEUDOR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DBEEF4"/>
  </sheetPr>
  <dimension ref="A1:AMM87"/>
  <sheetViews>
    <sheetView showGridLines="0" tabSelected="1" zoomScaleNormal="100" workbookViewId="0">
      <selection activeCell="C3" sqref="C3"/>
    </sheetView>
  </sheetViews>
  <sheetFormatPr baseColWidth="10" defaultColWidth="0" defaultRowHeight="12.75" zeroHeight="1" x14ac:dyDescent="0.2"/>
  <cols>
    <col min="1" max="1" width="1.5703125" style="46" customWidth="1"/>
    <col min="2" max="2" width="18.5703125" style="97" bestFit="1" customWidth="1"/>
    <col min="3" max="3" width="23.140625" style="45" bestFit="1" customWidth="1"/>
    <col min="4" max="4" width="12" style="45" bestFit="1" customWidth="1"/>
    <col min="5" max="5" width="22.28515625" style="45" bestFit="1" customWidth="1"/>
    <col min="6" max="6" width="10.7109375" style="46" bestFit="1" customWidth="1"/>
    <col min="7" max="7" width="9.7109375" style="46" customWidth="1"/>
    <col min="8" max="8" width="20" style="45" hidden="1" customWidth="1"/>
    <col min="9" max="9" width="5" style="46" hidden="1" customWidth="1"/>
    <col min="10" max="10" width="1.5703125" style="46" hidden="1" customWidth="1"/>
    <col min="11" max="11" width="12" style="46" hidden="1" customWidth="1"/>
    <col min="12" max="12" width="11" style="46" hidden="1" customWidth="1"/>
    <col min="13" max="14" width="12" style="47" hidden="1" customWidth="1"/>
    <col min="15" max="1027" width="10.85546875" style="46" hidden="1" customWidth="1"/>
    <col min="1028" max="1028" width="0" style="46" hidden="1" customWidth="1"/>
    <col min="1029" max="16384" width="0" style="46" hidden="1"/>
  </cols>
  <sheetData>
    <row r="1" spans="1:15" ht="18" x14ac:dyDescent="0.25">
      <c r="B1" s="94"/>
      <c r="C1" s="57"/>
      <c r="D1" s="57"/>
      <c r="E1" s="57"/>
      <c r="F1" s="57"/>
      <c r="G1" s="57"/>
      <c r="H1" s="109"/>
      <c r="I1" s="109"/>
    </row>
    <row r="2" spans="1:15" ht="18" x14ac:dyDescent="0.25">
      <c r="B2" s="58" t="s">
        <v>0</v>
      </c>
      <c r="C2" s="59">
        <v>800000</v>
      </c>
      <c r="D2" s="42"/>
      <c r="E2" s="42"/>
      <c r="F2" s="88"/>
      <c r="G2" s="88"/>
    </row>
    <row r="3" spans="1:15" ht="17.25" customHeight="1" x14ac:dyDescent="0.2">
      <c r="B3" s="58" t="s">
        <v>21</v>
      </c>
      <c r="C3" s="60" t="s">
        <v>12</v>
      </c>
      <c r="D3" s="42"/>
      <c r="E3" s="42"/>
      <c r="F3" s="41"/>
      <c r="G3" s="41"/>
    </row>
    <row r="4" spans="1:15" s="48" customFormat="1" ht="15.75" x14ac:dyDescent="0.25">
      <c r="B4" s="58" t="s">
        <v>25</v>
      </c>
      <c r="C4" s="61">
        <v>24</v>
      </c>
      <c r="D4" s="53"/>
      <c r="E4" s="53"/>
      <c r="F4" s="89"/>
      <c r="G4" s="89"/>
      <c r="M4" s="49"/>
      <c r="N4" s="49"/>
    </row>
    <row r="5" spans="1:15" s="48" customFormat="1" ht="27.75" customHeight="1" x14ac:dyDescent="0.25">
      <c r="B5" s="110"/>
      <c r="C5" s="111"/>
      <c r="D5" s="53"/>
      <c r="E5" s="53"/>
      <c r="F5" s="89"/>
      <c r="G5" s="89"/>
      <c r="M5" s="49"/>
      <c r="N5" s="49"/>
    </row>
    <row r="6" spans="1:15" ht="15" x14ac:dyDescent="0.2">
      <c r="A6" s="48"/>
      <c r="B6" s="58" t="s">
        <v>22</v>
      </c>
      <c r="C6" s="62">
        <f>IF(C3=H16,I16,IF(C3=H17,I17,I18))</f>
        <v>1.6E-2</v>
      </c>
      <c r="D6" s="42"/>
      <c r="E6" s="42"/>
      <c r="F6" s="90"/>
      <c r="G6" s="90"/>
      <c r="J6" s="48"/>
      <c r="K6" s="48"/>
      <c r="L6" s="48"/>
    </row>
    <row r="7" spans="1:15" ht="15.75" x14ac:dyDescent="0.25">
      <c r="A7" s="48"/>
      <c r="B7" s="58" t="s">
        <v>23</v>
      </c>
      <c r="C7" s="63">
        <f>((C8*(C6*(1+C6)^C4)/((1+C6)^C4-1)))</f>
        <v>43184.850268947623</v>
      </c>
      <c r="D7" s="54"/>
      <c r="E7" s="43">
        <f>IF(C4&lt;=12,'PARA CREDITO A 12 MESES'!I12,IF(C4&lt;=24,'CALCULO FONDO GARANTIAS'!I12,IF(C4&lt;=36,'CALCULO FONDO GARANTIAS'!J12,'CALCULO FONDO GARANTIAS'!K12)))</f>
        <v>48934.326714725314</v>
      </c>
      <c r="F7" s="91"/>
      <c r="G7" s="91"/>
      <c r="H7" s="50"/>
      <c r="I7" s="51"/>
      <c r="J7" s="52"/>
      <c r="K7" s="48"/>
      <c r="L7" s="48"/>
    </row>
    <row r="8" spans="1:15" ht="15.75" x14ac:dyDescent="0.25">
      <c r="A8" s="48"/>
      <c r="B8" s="58" t="s">
        <v>24</v>
      </c>
      <c r="C8" s="64">
        <f>+B10+C2+C10</f>
        <v>855046.65386707138</v>
      </c>
      <c r="D8" s="55"/>
      <c r="E8" s="44">
        <v>0</v>
      </c>
      <c r="F8" s="92"/>
      <c r="G8" s="92"/>
      <c r="J8" s="48"/>
      <c r="K8" s="48"/>
      <c r="L8" s="48"/>
    </row>
    <row r="9" spans="1:15" ht="15.75" x14ac:dyDescent="0.25">
      <c r="A9" s="48"/>
      <c r="B9" s="95" t="s">
        <v>2</v>
      </c>
      <c r="C9" s="65" t="s">
        <v>1</v>
      </c>
      <c r="D9" s="55"/>
      <c r="E9" s="56"/>
      <c r="F9" s="92"/>
      <c r="G9" s="92"/>
      <c r="J9" s="48"/>
      <c r="K9" s="48"/>
      <c r="L9" s="48"/>
    </row>
    <row r="10" spans="1:15" ht="15.75" x14ac:dyDescent="0.2">
      <c r="A10" s="48"/>
      <c r="B10" s="96">
        <f>IF(D10=FALSE,(C2+E7)*0.3/1000*C4,IF(D10=TRUE,C2*0.3/1000*C4,))</f>
        <v>6112.3271523460226</v>
      </c>
      <c r="C10" s="66">
        <f>IF(D10=TRUE,E8,E7)</f>
        <v>48934.326714725314</v>
      </c>
      <c r="D10" s="42" t="b">
        <v>0</v>
      </c>
      <c r="E10" s="56"/>
      <c r="F10" s="92"/>
      <c r="G10" s="92"/>
      <c r="J10" s="48"/>
      <c r="K10" s="48"/>
      <c r="L10" s="48"/>
    </row>
    <row r="11" spans="1:15" x14ac:dyDescent="0.2">
      <c r="D11" s="46"/>
      <c r="H11" s="46"/>
      <c r="M11" s="67"/>
      <c r="N11" s="67"/>
    </row>
    <row r="12" spans="1:15" s="68" customFormat="1" x14ac:dyDescent="0.2">
      <c r="B12" s="101" t="s">
        <v>7</v>
      </c>
      <c r="C12" s="101" t="s">
        <v>8</v>
      </c>
      <c r="D12" s="102" t="s">
        <v>9</v>
      </c>
      <c r="E12" s="101" t="s">
        <v>10</v>
      </c>
      <c r="F12" s="101" t="s">
        <v>11</v>
      </c>
      <c r="G12" s="93"/>
      <c r="M12" s="69"/>
      <c r="N12" s="69"/>
    </row>
    <row r="13" spans="1:15" x14ac:dyDescent="0.2">
      <c r="B13" s="98">
        <v>0</v>
      </c>
      <c r="C13" s="99"/>
      <c r="D13" s="99"/>
      <c r="E13" s="99"/>
      <c r="F13" s="103">
        <f>+C8</f>
        <v>855046.65386707138</v>
      </c>
      <c r="G13" s="76"/>
      <c r="H13" s="70"/>
    </row>
    <row r="14" spans="1:15" x14ac:dyDescent="0.2">
      <c r="B14" s="98">
        <f>IF(B13&lt;$C$4,B13+1,"")</f>
        <v>1</v>
      </c>
      <c r="C14" s="99">
        <f>C6*C8</f>
        <v>13680.746461873143</v>
      </c>
      <c r="D14" s="99">
        <f>C7</f>
        <v>43184.850268947623</v>
      </c>
      <c r="E14" s="99">
        <f t="shared" ref="E14:E45" si="0">D14-C14</f>
        <v>29504.10380707448</v>
      </c>
      <c r="F14" s="103">
        <f t="shared" ref="F14:F45" si="1">F13-E14</f>
        <v>825542.55005999689</v>
      </c>
      <c r="G14" s="76"/>
      <c r="H14" s="46"/>
    </row>
    <row r="15" spans="1:15" x14ac:dyDescent="0.2">
      <c r="B15" s="98">
        <f t="shared" ref="B15:B78" si="2">IF(B14&lt;$C$4,B14+1,"")</f>
        <v>2</v>
      </c>
      <c r="C15" s="99">
        <f t="shared" ref="C15:C46" si="3">$C$6*F14</f>
        <v>13208.68080095995</v>
      </c>
      <c r="D15" s="99">
        <f t="shared" ref="D15:D46" si="4">D14</f>
        <v>43184.850268947623</v>
      </c>
      <c r="E15" s="99">
        <f t="shared" si="0"/>
        <v>29976.169467987675</v>
      </c>
      <c r="F15" s="103">
        <f t="shared" si="1"/>
        <v>795566.38059200917</v>
      </c>
      <c r="G15" s="76"/>
      <c r="H15" s="46"/>
    </row>
    <row r="16" spans="1:15" ht="15" x14ac:dyDescent="0.25">
      <c r="B16" s="98">
        <f t="shared" si="2"/>
        <v>3</v>
      </c>
      <c r="C16" s="99">
        <f t="shared" si="3"/>
        <v>12729.062089472147</v>
      </c>
      <c r="D16" s="99">
        <f t="shared" si="4"/>
        <v>43184.850268947623</v>
      </c>
      <c r="E16" s="99">
        <f t="shared" si="0"/>
        <v>30455.788179475476</v>
      </c>
      <c r="F16" s="103">
        <f t="shared" si="1"/>
        <v>765110.5924125337</v>
      </c>
      <c r="G16" s="76"/>
      <c r="H16" s="71" t="s">
        <v>12</v>
      </c>
      <c r="I16" s="72">
        <v>1.6E-2</v>
      </c>
      <c r="J16" s="71"/>
      <c r="K16" s="73"/>
      <c r="L16" s="74"/>
      <c r="M16" s="75">
        <v>1.2</v>
      </c>
      <c r="N16" s="75">
        <v>1.4</v>
      </c>
      <c r="O16" s="76"/>
    </row>
    <row r="17" spans="2:14" ht="15" x14ac:dyDescent="0.25">
      <c r="B17" s="98">
        <f t="shared" si="2"/>
        <v>4</v>
      </c>
      <c r="C17" s="99">
        <f t="shared" si="3"/>
        <v>12241.76947860054</v>
      </c>
      <c r="D17" s="99">
        <f t="shared" si="4"/>
        <v>43184.850268947623</v>
      </c>
      <c r="E17" s="99">
        <f t="shared" si="0"/>
        <v>30943.080790347085</v>
      </c>
      <c r="F17" s="103">
        <f t="shared" si="1"/>
        <v>734167.51162218663</v>
      </c>
      <c r="G17" s="76"/>
      <c r="H17" s="71" t="s">
        <v>13</v>
      </c>
      <c r="I17" s="72">
        <v>1.7000000000000001E-2</v>
      </c>
      <c r="J17" s="71"/>
      <c r="K17" s="77">
        <v>7000000</v>
      </c>
      <c r="L17" s="78" t="s">
        <v>17</v>
      </c>
      <c r="M17" s="79">
        <v>211883</v>
      </c>
      <c r="N17" s="80">
        <v>221491</v>
      </c>
    </row>
    <row r="18" spans="2:14" ht="15" x14ac:dyDescent="0.25">
      <c r="B18" s="98">
        <f t="shared" si="2"/>
        <v>5</v>
      </c>
      <c r="C18" s="99">
        <f t="shared" si="3"/>
        <v>11746.680185954987</v>
      </c>
      <c r="D18" s="99">
        <f t="shared" si="4"/>
        <v>43184.850268947623</v>
      </c>
      <c r="E18" s="99">
        <f t="shared" si="0"/>
        <v>31438.170082992634</v>
      </c>
      <c r="F18" s="103">
        <f t="shared" si="1"/>
        <v>702729.34153919399</v>
      </c>
      <c r="G18" s="76"/>
      <c r="H18" s="71" t="s">
        <v>14</v>
      </c>
      <c r="I18" s="72">
        <v>1.9E-2</v>
      </c>
      <c r="J18" s="71"/>
      <c r="K18" s="73"/>
      <c r="L18" s="74" t="s">
        <v>18</v>
      </c>
      <c r="M18" s="80">
        <v>259183</v>
      </c>
      <c r="N18" s="80">
        <v>268212</v>
      </c>
    </row>
    <row r="19" spans="2:14" ht="15" x14ac:dyDescent="0.25">
      <c r="B19" s="98">
        <f t="shared" si="2"/>
        <v>6</v>
      </c>
      <c r="C19" s="99">
        <f t="shared" si="3"/>
        <v>11243.669464627104</v>
      </c>
      <c r="D19" s="99">
        <f t="shared" si="4"/>
        <v>43184.850268947623</v>
      </c>
      <c r="E19" s="99">
        <f t="shared" si="0"/>
        <v>31941.180804320516</v>
      </c>
      <c r="F19" s="103">
        <f t="shared" si="1"/>
        <v>670788.1607348735</v>
      </c>
      <c r="G19" s="76"/>
      <c r="H19" s="46"/>
      <c r="K19" s="73"/>
      <c r="L19" s="74" t="s">
        <v>19</v>
      </c>
      <c r="M19" s="80">
        <v>356211</v>
      </c>
      <c r="N19" s="80">
        <v>364730</v>
      </c>
    </row>
    <row r="20" spans="2:14" x14ac:dyDescent="0.2">
      <c r="B20" s="98">
        <f t="shared" si="2"/>
        <v>7</v>
      </c>
      <c r="C20" s="99">
        <f t="shared" si="3"/>
        <v>10732.610571757976</v>
      </c>
      <c r="D20" s="99">
        <f t="shared" si="4"/>
        <v>43184.850268947623</v>
      </c>
      <c r="E20" s="99">
        <f t="shared" si="0"/>
        <v>32452.239697189645</v>
      </c>
      <c r="F20" s="103">
        <f t="shared" si="1"/>
        <v>638335.92103768385</v>
      </c>
      <c r="G20" s="76"/>
      <c r="H20" s="46"/>
      <c r="M20" s="67"/>
      <c r="N20" s="67"/>
    </row>
    <row r="21" spans="2:14" x14ac:dyDescent="0.2">
      <c r="B21" s="98">
        <f t="shared" si="2"/>
        <v>8</v>
      </c>
      <c r="C21" s="99">
        <f t="shared" si="3"/>
        <v>10213.374736602942</v>
      </c>
      <c r="D21" s="99">
        <f t="shared" si="4"/>
        <v>43184.850268947623</v>
      </c>
      <c r="E21" s="99">
        <f t="shared" si="0"/>
        <v>32971.475532344681</v>
      </c>
      <c r="F21" s="103">
        <f t="shared" si="1"/>
        <v>605364.44550533919</v>
      </c>
      <c r="G21" s="76"/>
      <c r="H21" s="46"/>
    </row>
    <row r="22" spans="2:14" x14ac:dyDescent="0.2">
      <c r="B22" s="98">
        <f t="shared" si="2"/>
        <v>9</v>
      </c>
      <c r="C22" s="99">
        <f t="shared" si="3"/>
        <v>9685.8311280854268</v>
      </c>
      <c r="D22" s="99">
        <f t="shared" si="4"/>
        <v>43184.850268947623</v>
      </c>
      <c r="E22" s="99">
        <f t="shared" si="0"/>
        <v>33499.019140862198</v>
      </c>
      <c r="F22" s="103">
        <f t="shared" si="1"/>
        <v>571865.42636447703</v>
      </c>
      <c r="G22" s="76"/>
      <c r="H22" s="46"/>
      <c r="M22" s="67"/>
      <c r="N22" s="67"/>
    </row>
    <row r="23" spans="2:14" x14ac:dyDescent="0.2">
      <c r="B23" s="98">
        <f t="shared" si="2"/>
        <v>10</v>
      </c>
      <c r="C23" s="99">
        <f t="shared" si="3"/>
        <v>9149.846821831632</v>
      </c>
      <c r="D23" s="99">
        <f t="shared" si="4"/>
        <v>43184.850268947623</v>
      </c>
      <c r="E23" s="99">
        <f t="shared" si="0"/>
        <v>34035.003447115989</v>
      </c>
      <c r="F23" s="103">
        <f t="shared" si="1"/>
        <v>537830.42291736102</v>
      </c>
      <c r="G23" s="76"/>
      <c r="H23" s="46"/>
      <c r="M23" s="81"/>
      <c r="N23" s="81"/>
    </row>
    <row r="24" spans="2:14" x14ac:dyDescent="0.2">
      <c r="B24" s="98">
        <f t="shared" si="2"/>
        <v>11</v>
      </c>
      <c r="C24" s="99">
        <f t="shared" si="3"/>
        <v>8605.2867666777765</v>
      </c>
      <c r="D24" s="99">
        <f t="shared" si="4"/>
        <v>43184.850268947623</v>
      </c>
      <c r="E24" s="99">
        <f t="shared" si="0"/>
        <v>34579.563502269848</v>
      </c>
      <c r="F24" s="103">
        <f t="shared" si="1"/>
        <v>503250.85941509117</v>
      </c>
      <c r="G24" s="76"/>
      <c r="H24" s="46"/>
      <c r="M24" s="81"/>
      <c r="N24" s="81"/>
    </row>
    <row r="25" spans="2:14" x14ac:dyDescent="0.2">
      <c r="B25" s="100">
        <f t="shared" si="2"/>
        <v>12</v>
      </c>
      <c r="C25" s="99">
        <f t="shared" si="3"/>
        <v>8052.0137506414585</v>
      </c>
      <c r="D25" s="99">
        <f t="shared" si="4"/>
        <v>43184.850268947623</v>
      </c>
      <c r="E25" s="99">
        <f t="shared" si="0"/>
        <v>35132.836518306161</v>
      </c>
      <c r="F25" s="103">
        <f t="shared" si="1"/>
        <v>468118.022896785</v>
      </c>
      <c r="G25" s="76"/>
      <c r="H25" s="46" t="s">
        <v>20</v>
      </c>
      <c r="M25" s="81"/>
      <c r="N25" s="82"/>
    </row>
    <row r="26" spans="2:14" x14ac:dyDescent="0.2">
      <c r="B26" s="98">
        <f t="shared" si="2"/>
        <v>13</v>
      </c>
      <c r="C26" s="99">
        <f t="shared" si="3"/>
        <v>7489.8883663485603</v>
      </c>
      <c r="D26" s="99">
        <f t="shared" si="4"/>
        <v>43184.850268947623</v>
      </c>
      <c r="E26" s="99">
        <f t="shared" si="0"/>
        <v>35694.961902599061</v>
      </c>
      <c r="F26" s="103">
        <f t="shared" si="1"/>
        <v>432423.06099418591</v>
      </c>
      <c r="G26" s="76"/>
      <c r="H26" s="46"/>
      <c r="M26" s="67"/>
      <c r="N26" s="67"/>
    </row>
    <row r="27" spans="2:14" x14ac:dyDescent="0.2">
      <c r="B27" s="98">
        <f t="shared" si="2"/>
        <v>14</v>
      </c>
      <c r="C27" s="99">
        <f t="shared" si="3"/>
        <v>6918.7689759069744</v>
      </c>
      <c r="D27" s="99">
        <f t="shared" si="4"/>
        <v>43184.850268947623</v>
      </c>
      <c r="E27" s="99">
        <f t="shared" si="0"/>
        <v>36266.081293040646</v>
      </c>
      <c r="F27" s="103">
        <f t="shared" si="1"/>
        <v>396156.97970114526</v>
      </c>
      <c r="G27" s="76"/>
      <c r="H27" s="46"/>
      <c r="M27" s="67"/>
      <c r="N27" s="67"/>
    </row>
    <row r="28" spans="2:14" x14ac:dyDescent="0.2">
      <c r="B28" s="98">
        <f t="shared" si="2"/>
        <v>15</v>
      </c>
      <c r="C28" s="99">
        <f t="shared" si="3"/>
        <v>6338.5116752183239</v>
      </c>
      <c r="D28" s="99">
        <f t="shared" si="4"/>
        <v>43184.850268947623</v>
      </c>
      <c r="E28" s="99">
        <f t="shared" si="0"/>
        <v>36846.338593729299</v>
      </c>
      <c r="F28" s="103">
        <f t="shared" si="1"/>
        <v>359310.64110741596</v>
      </c>
      <c r="G28" s="76"/>
      <c r="H28" s="46"/>
    </row>
    <row r="29" spans="2:14" x14ac:dyDescent="0.2">
      <c r="B29" s="98">
        <f t="shared" si="2"/>
        <v>16</v>
      </c>
      <c r="C29" s="99">
        <f t="shared" si="3"/>
        <v>5748.9702577186554</v>
      </c>
      <c r="D29" s="99">
        <f t="shared" si="4"/>
        <v>43184.850268947623</v>
      </c>
      <c r="E29" s="99">
        <f t="shared" si="0"/>
        <v>37435.880011228968</v>
      </c>
      <c r="F29" s="103">
        <f t="shared" si="1"/>
        <v>321874.76109618699</v>
      </c>
      <c r="G29" s="76"/>
      <c r="H29" s="46"/>
    </row>
    <row r="30" spans="2:14" x14ac:dyDescent="0.2">
      <c r="B30" s="98">
        <f t="shared" si="2"/>
        <v>17</v>
      </c>
      <c r="C30" s="99">
        <f t="shared" si="3"/>
        <v>5149.996177538992</v>
      </c>
      <c r="D30" s="99">
        <f t="shared" si="4"/>
        <v>43184.850268947623</v>
      </c>
      <c r="E30" s="99">
        <f t="shared" si="0"/>
        <v>38034.854091408633</v>
      </c>
      <c r="F30" s="103">
        <f t="shared" si="1"/>
        <v>283839.90700477839</v>
      </c>
      <c r="G30" s="76"/>
      <c r="H30" s="46"/>
      <c r="J30" s="83"/>
    </row>
    <row r="31" spans="2:14" x14ac:dyDescent="0.2">
      <c r="B31" s="98">
        <f t="shared" si="2"/>
        <v>18</v>
      </c>
      <c r="C31" s="99">
        <f t="shared" si="3"/>
        <v>4541.4385120764546</v>
      </c>
      <c r="D31" s="99">
        <f t="shared" si="4"/>
        <v>43184.850268947623</v>
      </c>
      <c r="E31" s="99">
        <f t="shared" si="0"/>
        <v>38643.411756871166</v>
      </c>
      <c r="F31" s="103">
        <f t="shared" si="1"/>
        <v>245196.49524790724</v>
      </c>
      <c r="G31" s="76"/>
      <c r="H31" s="46"/>
      <c r="J31" s="84"/>
    </row>
    <row r="32" spans="2:14" x14ac:dyDescent="0.2">
      <c r="B32" s="98">
        <f t="shared" si="2"/>
        <v>19</v>
      </c>
      <c r="C32" s="99">
        <f t="shared" si="3"/>
        <v>3923.143923966516</v>
      </c>
      <c r="D32" s="99">
        <f t="shared" si="4"/>
        <v>43184.850268947623</v>
      </c>
      <c r="E32" s="99">
        <f t="shared" si="0"/>
        <v>39261.70634498111</v>
      </c>
      <c r="F32" s="103">
        <f t="shared" si="1"/>
        <v>205934.78890292614</v>
      </c>
      <c r="G32" s="76"/>
      <c r="H32" s="46"/>
      <c r="J32" s="84"/>
    </row>
    <row r="33" spans="2:14" x14ac:dyDescent="0.2">
      <c r="B33" s="98">
        <f t="shared" si="2"/>
        <v>20</v>
      </c>
      <c r="C33" s="99">
        <f t="shared" si="3"/>
        <v>3294.9566224468185</v>
      </c>
      <c r="D33" s="99">
        <f t="shared" si="4"/>
        <v>43184.850268947623</v>
      </c>
      <c r="E33" s="99">
        <f t="shared" si="0"/>
        <v>39889.893646500801</v>
      </c>
      <c r="F33" s="103">
        <f t="shared" si="1"/>
        <v>166044.89525642534</v>
      </c>
      <c r="G33" s="76"/>
      <c r="H33" s="46"/>
      <c r="J33" s="84"/>
    </row>
    <row r="34" spans="2:14" x14ac:dyDescent="0.2">
      <c r="B34" s="98">
        <f t="shared" si="2"/>
        <v>21</v>
      </c>
      <c r="C34" s="99">
        <f t="shared" si="3"/>
        <v>2656.7183241028056</v>
      </c>
      <c r="D34" s="99">
        <f t="shared" si="4"/>
        <v>43184.850268947623</v>
      </c>
      <c r="E34" s="99">
        <f t="shared" si="0"/>
        <v>40528.131944844819</v>
      </c>
      <c r="F34" s="103">
        <f t="shared" si="1"/>
        <v>125516.76331158052</v>
      </c>
      <c r="G34" s="76"/>
      <c r="H34" s="46"/>
      <c r="J34" s="84"/>
    </row>
    <row r="35" spans="2:14" x14ac:dyDescent="0.2">
      <c r="B35" s="98">
        <f t="shared" si="2"/>
        <v>22</v>
      </c>
      <c r="C35" s="99">
        <f t="shared" si="3"/>
        <v>2008.2682129852883</v>
      </c>
      <c r="D35" s="99">
        <f t="shared" si="4"/>
        <v>43184.850268947623</v>
      </c>
      <c r="E35" s="99">
        <f t="shared" si="0"/>
        <v>41176.582055962332</v>
      </c>
      <c r="F35" s="103">
        <f t="shared" si="1"/>
        <v>84340.181255618198</v>
      </c>
      <c r="G35" s="76"/>
      <c r="H35" s="46"/>
      <c r="J35" s="84"/>
    </row>
    <row r="36" spans="2:14" x14ac:dyDescent="0.2">
      <c r="B36" s="98">
        <f t="shared" si="2"/>
        <v>23</v>
      </c>
      <c r="C36" s="99">
        <f t="shared" si="3"/>
        <v>1349.4429000898913</v>
      </c>
      <c r="D36" s="99">
        <f t="shared" si="4"/>
        <v>43184.850268947623</v>
      </c>
      <c r="E36" s="99">
        <f t="shared" si="0"/>
        <v>41835.407368857734</v>
      </c>
      <c r="F36" s="103">
        <f t="shared" si="1"/>
        <v>42504.773886760464</v>
      </c>
      <c r="G36" s="76"/>
      <c r="H36" s="46"/>
      <c r="J36" s="84"/>
    </row>
    <row r="37" spans="2:14" x14ac:dyDescent="0.2">
      <c r="B37" s="100">
        <f t="shared" si="2"/>
        <v>24</v>
      </c>
      <c r="C37" s="99">
        <f t="shared" si="3"/>
        <v>680.07638218816749</v>
      </c>
      <c r="D37" s="99">
        <f t="shared" si="4"/>
        <v>43184.850268947623</v>
      </c>
      <c r="E37" s="99">
        <f t="shared" si="0"/>
        <v>42504.773886759453</v>
      </c>
      <c r="F37" s="103">
        <f t="shared" si="1"/>
        <v>1.0113581083714962E-9</v>
      </c>
      <c r="G37" s="76"/>
      <c r="H37" s="46"/>
    </row>
    <row r="38" spans="2:14" s="71" customFormat="1" x14ac:dyDescent="0.2">
      <c r="B38" s="98" t="str">
        <f t="shared" si="2"/>
        <v/>
      </c>
      <c r="C38" s="99">
        <f t="shared" si="3"/>
        <v>1.6181729733943941E-11</v>
      </c>
      <c r="D38" s="99">
        <f t="shared" si="4"/>
        <v>43184.850268947623</v>
      </c>
      <c r="E38" s="99">
        <f t="shared" si="0"/>
        <v>43184.850268947608</v>
      </c>
      <c r="F38" s="103">
        <f t="shared" si="1"/>
        <v>-43184.850268946597</v>
      </c>
      <c r="G38" s="76"/>
      <c r="M38" s="85"/>
      <c r="N38" s="85"/>
    </row>
    <row r="39" spans="2:14" x14ac:dyDescent="0.2">
      <c r="B39" s="98" t="str">
        <f t="shared" si="2"/>
        <v/>
      </c>
      <c r="C39" s="99">
        <f t="shared" si="3"/>
        <v>-690.95760430314556</v>
      </c>
      <c r="D39" s="99">
        <f t="shared" si="4"/>
        <v>43184.850268947623</v>
      </c>
      <c r="E39" s="99">
        <f t="shared" si="0"/>
        <v>43875.807873250771</v>
      </c>
      <c r="F39" s="103">
        <f t="shared" si="1"/>
        <v>-87060.658142197368</v>
      </c>
      <c r="G39" s="76"/>
    </row>
    <row r="40" spans="2:14" x14ac:dyDescent="0.2">
      <c r="B40" s="98" t="str">
        <f t="shared" si="2"/>
        <v/>
      </c>
      <c r="C40" s="99">
        <f t="shared" si="3"/>
        <v>-1392.9705302751579</v>
      </c>
      <c r="D40" s="99">
        <f t="shared" si="4"/>
        <v>43184.850268947623</v>
      </c>
      <c r="E40" s="99">
        <f t="shared" si="0"/>
        <v>44577.820799222784</v>
      </c>
      <c r="F40" s="103">
        <f t="shared" si="1"/>
        <v>-131638.47894142015</v>
      </c>
      <c r="G40" s="76"/>
    </row>
    <row r="41" spans="2:14" x14ac:dyDescent="0.2">
      <c r="B41" s="98" t="str">
        <f t="shared" si="2"/>
        <v/>
      </c>
      <c r="C41" s="99">
        <f t="shared" si="3"/>
        <v>-2106.2156630627223</v>
      </c>
      <c r="D41" s="99">
        <f t="shared" si="4"/>
        <v>43184.850268947623</v>
      </c>
      <c r="E41" s="99">
        <f t="shared" si="0"/>
        <v>45291.065932010344</v>
      </c>
      <c r="F41" s="103">
        <f t="shared" si="1"/>
        <v>-176929.54487343051</v>
      </c>
      <c r="G41" s="76"/>
    </row>
    <row r="42" spans="2:14" x14ac:dyDescent="0.2">
      <c r="B42" s="98" t="str">
        <f t="shared" si="2"/>
        <v/>
      </c>
      <c r="C42" s="99">
        <f t="shared" si="3"/>
        <v>-2830.872717974888</v>
      </c>
      <c r="D42" s="99">
        <f t="shared" si="4"/>
        <v>43184.850268947623</v>
      </c>
      <c r="E42" s="99">
        <f t="shared" si="0"/>
        <v>46015.722986922512</v>
      </c>
      <c r="F42" s="103">
        <f t="shared" si="1"/>
        <v>-222945.26786035302</v>
      </c>
      <c r="G42" s="76"/>
    </row>
    <row r="43" spans="2:14" x14ac:dyDescent="0.2">
      <c r="B43" s="98" t="str">
        <f t="shared" si="2"/>
        <v/>
      </c>
      <c r="C43" s="99">
        <f t="shared" si="3"/>
        <v>-3567.1242857656484</v>
      </c>
      <c r="D43" s="99">
        <f t="shared" si="4"/>
        <v>43184.850268947623</v>
      </c>
      <c r="E43" s="99">
        <f t="shared" si="0"/>
        <v>46751.97455471327</v>
      </c>
      <c r="F43" s="103">
        <f t="shared" si="1"/>
        <v>-269697.24241506628</v>
      </c>
      <c r="G43" s="76"/>
    </row>
    <row r="44" spans="2:14" x14ac:dyDescent="0.2">
      <c r="B44" s="98" t="str">
        <f t="shared" si="2"/>
        <v/>
      </c>
      <c r="C44" s="99">
        <f t="shared" si="3"/>
        <v>-4315.1558786410606</v>
      </c>
      <c r="D44" s="99">
        <f t="shared" si="4"/>
        <v>43184.850268947623</v>
      </c>
      <c r="E44" s="99">
        <f t="shared" si="0"/>
        <v>47500.006147588683</v>
      </c>
      <c r="F44" s="103">
        <f t="shared" si="1"/>
        <v>-317197.24856265495</v>
      </c>
      <c r="G44" s="76"/>
    </row>
    <row r="45" spans="2:14" x14ac:dyDescent="0.2">
      <c r="B45" s="98" t="str">
        <f t="shared" si="2"/>
        <v/>
      </c>
      <c r="C45" s="99">
        <f t="shared" si="3"/>
        <v>-5075.1559770024796</v>
      </c>
      <c r="D45" s="99">
        <f t="shared" si="4"/>
        <v>43184.850268947623</v>
      </c>
      <c r="E45" s="99">
        <f t="shared" si="0"/>
        <v>48260.006245950106</v>
      </c>
      <c r="F45" s="103">
        <f t="shared" si="1"/>
        <v>-365457.25480860507</v>
      </c>
      <c r="G45" s="76"/>
    </row>
    <row r="46" spans="2:14" x14ac:dyDescent="0.2">
      <c r="B46" s="98" t="str">
        <f t="shared" si="2"/>
        <v/>
      </c>
      <c r="C46" s="99">
        <f t="shared" si="3"/>
        <v>-5847.3160769376809</v>
      </c>
      <c r="D46" s="99">
        <f t="shared" si="4"/>
        <v>43184.850268947623</v>
      </c>
      <c r="E46" s="99">
        <f t="shared" ref="E46:E77" si="5">D46-C46</f>
        <v>49032.1663458853</v>
      </c>
      <c r="F46" s="103">
        <f t="shared" ref="F46:F77" si="6">F45-E46</f>
        <v>-414489.42115449038</v>
      </c>
      <c r="G46" s="76"/>
    </row>
    <row r="47" spans="2:14" x14ac:dyDescent="0.2">
      <c r="B47" s="98" t="str">
        <f t="shared" si="2"/>
        <v/>
      </c>
      <c r="C47" s="99">
        <f t="shared" ref="C47:C83" si="7">$C$6*F46</f>
        <v>-6631.8307384718464</v>
      </c>
      <c r="D47" s="99">
        <f t="shared" ref="D47:D83" si="8">D46</f>
        <v>43184.850268947623</v>
      </c>
      <c r="E47" s="99">
        <f t="shared" si="5"/>
        <v>49816.681007419465</v>
      </c>
      <c r="F47" s="103">
        <f t="shared" si="6"/>
        <v>-464306.10216190986</v>
      </c>
      <c r="G47" s="76"/>
    </row>
    <row r="48" spans="2:14" x14ac:dyDescent="0.2">
      <c r="B48" s="98" t="str">
        <f t="shared" si="2"/>
        <v/>
      </c>
      <c r="C48" s="99">
        <f t="shared" si="7"/>
        <v>-7428.8976345905576</v>
      </c>
      <c r="D48" s="99">
        <f t="shared" si="8"/>
        <v>43184.850268947623</v>
      </c>
      <c r="E48" s="99">
        <f t="shared" si="5"/>
        <v>50613.747903538184</v>
      </c>
      <c r="F48" s="103">
        <f t="shared" si="6"/>
        <v>-514919.85006544803</v>
      </c>
      <c r="G48" s="76"/>
    </row>
    <row r="49" spans="2:7" x14ac:dyDescent="0.2">
      <c r="B49" s="100" t="str">
        <f t="shared" si="2"/>
        <v/>
      </c>
      <c r="C49" s="99">
        <f t="shared" si="7"/>
        <v>-8238.7176010471685</v>
      </c>
      <c r="D49" s="99">
        <f t="shared" si="8"/>
        <v>43184.850268947623</v>
      </c>
      <c r="E49" s="99">
        <f t="shared" si="5"/>
        <v>51423.567869994789</v>
      </c>
      <c r="F49" s="103">
        <f t="shared" si="6"/>
        <v>-566343.41793544288</v>
      </c>
      <c r="G49" s="76"/>
    </row>
    <row r="50" spans="2:7" x14ac:dyDescent="0.2">
      <c r="B50" s="98" t="str">
        <f t="shared" si="2"/>
        <v/>
      </c>
      <c r="C50" s="99">
        <f t="shared" si="7"/>
        <v>-9061.4946869670857</v>
      </c>
      <c r="D50" s="99">
        <f t="shared" si="8"/>
        <v>43184.850268947623</v>
      </c>
      <c r="E50" s="99">
        <f t="shared" si="5"/>
        <v>52246.344955914712</v>
      </c>
      <c r="F50" s="103">
        <f t="shared" si="6"/>
        <v>-618589.76289135753</v>
      </c>
      <c r="G50" s="76"/>
    </row>
    <row r="51" spans="2:7" x14ac:dyDescent="0.2">
      <c r="B51" s="98" t="str">
        <f t="shared" si="2"/>
        <v/>
      </c>
      <c r="C51" s="99">
        <f t="shared" si="7"/>
        <v>-9897.4362062617201</v>
      </c>
      <c r="D51" s="99">
        <f t="shared" si="8"/>
        <v>43184.850268947623</v>
      </c>
      <c r="E51" s="99">
        <f t="shared" si="5"/>
        <v>53082.286475209345</v>
      </c>
      <c r="F51" s="103">
        <f t="shared" si="6"/>
        <v>-671672.04936656682</v>
      </c>
      <c r="G51" s="76"/>
    </row>
    <row r="52" spans="2:7" x14ac:dyDescent="0.2">
      <c r="B52" s="98" t="str">
        <f t="shared" si="2"/>
        <v/>
      </c>
      <c r="C52" s="99">
        <f t="shared" si="7"/>
        <v>-10746.75278986507</v>
      </c>
      <c r="D52" s="99">
        <f t="shared" si="8"/>
        <v>43184.850268947623</v>
      </c>
      <c r="E52" s="99">
        <f t="shared" si="5"/>
        <v>53931.603058812689</v>
      </c>
      <c r="F52" s="103">
        <f t="shared" si="6"/>
        <v>-725603.65242537949</v>
      </c>
      <c r="G52" s="76"/>
    </row>
    <row r="53" spans="2:7" x14ac:dyDescent="0.2">
      <c r="B53" s="98" t="str">
        <f t="shared" si="2"/>
        <v/>
      </c>
      <c r="C53" s="99">
        <f t="shared" si="7"/>
        <v>-11609.658438806073</v>
      </c>
      <c r="D53" s="99">
        <f t="shared" si="8"/>
        <v>43184.850268947623</v>
      </c>
      <c r="E53" s="99">
        <f t="shared" si="5"/>
        <v>54794.508707753695</v>
      </c>
      <c r="F53" s="103">
        <f t="shared" si="6"/>
        <v>-780398.16113313322</v>
      </c>
      <c r="G53" s="76"/>
    </row>
    <row r="54" spans="2:7" x14ac:dyDescent="0.2">
      <c r="B54" s="98" t="str">
        <f t="shared" si="2"/>
        <v/>
      </c>
      <c r="C54" s="99">
        <f t="shared" si="7"/>
        <v>-12486.370578130132</v>
      </c>
      <c r="D54" s="99">
        <f t="shared" si="8"/>
        <v>43184.850268947623</v>
      </c>
      <c r="E54" s="99">
        <f t="shared" si="5"/>
        <v>55671.220847077755</v>
      </c>
      <c r="F54" s="103">
        <f t="shared" si="6"/>
        <v>-836069.38198021101</v>
      </c>
      <c r="G54" s="76"/>
    </row>
    <row r="55" spans="2:7" x14ac:dyDescent="0.2">
      <c r="B55" s="98" t="str">
        <f t="shared" si="2"/>
        <v/>
      </c>
      <c r="C55" s="99">
        <f t="shared" si="7"/>
        <v>-13377.110111683376</v>
      </c>
      <c r="D55" s="99">
        <f t="shared" si="8"/>
        <v>43184.850268947623</v>
      </c>
      <c r="E55" s="99">
        <f t="shared" si="5"/>
        <v>56561.960380630997</v>
      </c>
      <c r="F55" s="103">
        <f t="shared" si="6"/>
        <v>-892631.34236084204</v>
      </c>
      <c r="G55" s="76"/>
    </row>
    <row r="56" spans="2:7" x14ac:dyDescent="0.2">
      <c r="B56" s="98" t="str">
        <f t="shared" si="2"/>
        <v/>
      </c>
      <c r="C56" s="99">
        <f t="shared" si="7"/>
        <v>-14282.101477773473</v>
      </c>
      <c r="D56" s="99">
        <f t="shared" si="8"/>
        <v>43184.850268947623</v>
      </c>
      <c r="E56" s="99">
        <f t="shared" si="5"/>
        <v>57466.951746721097</v>
      </c>
      <c r="F56" s="103">
        <f t="shared" si="6"/>
        <v>-950098.2941075631</v>
      </c>
      <c r="G56" s="76"/>
    </row>
    <row r="57" spans="2:7" x14ac:dyDescent="0.2">
      <c r="B57" s="98" t="str">
        <f t="shared" si="2"/>
        <v/>
      </c>
      <c r="C57" s="99">
        <f t="shared" si="7"/>
        <v>-15201.57270572101</v>
      </c>
      <c r="D57" s="99">
        <f t="shared" si="8"/>
        <v>43184.850268947623</v>
      </c>
      <c r="E57" s="99">
        <f t="shared" si="5"/>
        <v>58386.422974668632</v>
      </c>
      <c r="F57" s="103">
        <f t="shared" si="6"/>
        <v>-1008484.7170822318</v>
      </c>
      <c r="G57" s="76"/>
    </row>
    <row r="58" spans="2:7" x14ac:dyDescent="0.2">
      <c r="B58" s="98" t="str">
        <f t="shared" si="2"/>
        <v/>
      </c>
      <c r="C58" s="99">
        <f t="shared" si="7"/>
        <v>-16135.755473315709</v>
      </c>
      <c r="D58" s="99">
        <f t="shared" si="8"/>
        <v>43184.850268947623</v>
      </c>
      <c r="E58" s="99">
        <f t="shared" si="5"/>
        <v>59320.605742263331</v>
      </c>
      <c r="F58" s="103">
        <f t="shared" si="6"/>
        <v>-1067805.3228244951</v>
      </c>
      <c r="G58" s="76"/>
    </row>
    <row r="59" spans="2:7" x14ac:dyDescent="0.2">
      <c r="B59" s="98" t="str">
        <f t="shared" si="2"/>
        <v/>
      </c>
      <c r="C59" s="99">
        <f t="shared" si="7"/>
        <v>-17084.885165191921</v>
      </c>
      <c r="D59" s="99">
        <f t="shared" si="8"/>
        <v>43184.850268947623</v>
      </c>
      <c r="E59" s="99">
        <f t="shared" si="5"/>
        <v>60269.73543413954</v>
      </c>
      <c r="F59" s="103">
        <f t="shared" si="6"/>
        <v>-1128075.0582586348</v>
      </c>
      <c r="G59" s="76"/>
    </row>
    <row r="60" spans="2:7" x14ac:dyDescent="0.2">
      <c r="B60" s="98" t="str">
        <f t="shared" si="2"/>
        <v/>
      </c>
      <c r="C60" s="99">
        <f t="shared" si="7"/>
        <v>-18049.200932138156</v>
      </c>
      <c r="D60" s="99">
        <f t="shared" si="8"/>
        <v>43184.850268947623</v>
      </c>
      <c r="E60" s="99">
        <f t="shared" si="5"/>
        <v>61234.051201085778</v>
      </c>
      <c r="F60" s="103">
        <f t="shared" si="6"/>
        <v>-1189309.1094597206</v>
      </c>
      <c r="G60" s="76"/>
    </row>
    <row r="61" spans="2:7" x14ac:dyDescent="0.2">
      <c r="B61" s="100" t="str">
        <f t="shared" si="2"/>
        <v/>
      </c>
      <c r="C61" s="99">
        <f t="shared" si="7"/>
        <v>-19028.945751355528</v>
      </c>
      <c r="D61" s="99">
        <f t="shared" si="8"/>
        <v>43184.850268947623</v>
      </c>
      <c r="E61" s="99">
        <f t="shared" si="5"/>
        <v>62213.796020303154</v>
      </c>
      <c r="F61" s="103">
        <f t="shared" si="6"/>
        <v>-1251522.9054800237</v>
      </c>
      <c r="G61" s="76"/>
    </row>
    <row r="62" spans="2:7" x14ac:dyDescent="0.2">
      <c r="B62" s="98" t="str">
        <f t="shared" si="2"/>
        <v/>
      </c>
      <c r="C62" s="99">
        <f t="shared" si="7"/>
        <v>-20024.366487680381</v>
      </c>
      <c r="D62" s="99">
        <f t="shared" si="8"/>
        <v>43184.850268947623</v>
      </c>
      <c r="E62" s="99">
        <f t="shared" si="5"/>
        <v>63209.216756628004</v>
      </c>
      <c r="F62" s="103">
        <f t="shared" si="6"/>
        <v>-1314732.1222366516</v>
      </c>
      <c r="G62" s="76"/>
    </row>
    <row r="63" spans="2:7" x14ac:dyDescent="0.2">
      <c r="B63" s="98" t="str">
        <f t="shared" si="2"/>
        <v/>
      </c>
      <c r="C63" s="99">
        <f t="shared" si="7"/>
        <v>-21035.713955786425</v>
      </c>
      <c r="D63" s="99">
        <f t="shared" si="8"/>
        <v>43184.850268947623</v>
      </c>
      <c r="E63" s="99">
        <f t="shared" si="5"/>
        <v>64220.564224734044</v>
      </c>
      <c r="F63" s="103">
        <f t="shared" si="6"/>
        <v>-1378952.6864613856</v>
      </c>
      <c r="G63" s="76"/>
    </row>
    <row r="64" spans="2:7" x14ac:dyDescent="0.2">
      <c r="B64" s="98" t="str">
        <f t="shared" si="2"/>
        <v/>
      </c>
      <c r="C64" s="99">
        <f t="shared" si="7"/>
        <v>-22063.24298338217</v>
      </c>
      <c r="D64" s="99">
        <f t="shared" si="8"/>
        <v>43184.850268947623</v>
      </c>
      <c r="E64" s="99">
        <f t="shared" si="5"/>
        <v>65248.093252329796</v>
      </c>
      <c r="F64" s="103">
        <f t="shared" si="6"/>
        <v>-1444200.7797137154</v>
      </c>
      <c r="G64" s="76"/>
    </row>
    <row r="65" spans="2:7" x14ac:dyDescent="0.2">
      <c r="B65" s="98" t="str">
        <f t="shared" si="2"/>
        <v/>
      </c>
      <c r="C65" s="99">
        <f t="shared" si="7"/>
        <v>-23107.212475419448</v>
      </c>
      <c r="D65" s="99">
        <f t="shared" si="8"/>
        <v>43184.850268947623</v>
      </c>
      <c r="E65" s="99">
        <f t="shared" si="5"/>
        <v>66292.062744367067</v>
      </c>
      <c r="F65" s="103">
        <f t="shared" si="6"/>
        <v>-1510492.8424580826</v>
      </c>
      <c r="G65" s="76"/>
    </row>
    <row r="66" spans="2:7" x14ac:dyDescent="0.2">
      <c r="B66" s="98" t="str">
        <f t="shared" si="2"/>
        <v/>
      </c>
      <c r="C66" s="99">
        <f t="shared" si="7"/>
        <v>-24167.885479329321</v>
      </c>
      <c r="D66" s="99">
        <f t="shared" si="8"/>
        <v>43184.850268947623</v>
      </c>
      <c r="E66" s="99">
        <f t="shared" si="5"/>
        <v>67352.735748276944</v>
      </c>
      <c r="F66" s="103">
        <f t="shared" si="6"/>
        <v>-1577845.5782063596</v>
      </c>
      <c r="G66" s="76"/>
    </row>
    <row r="67" spans="2:7" x14ac:dyDescent="0.2">
      <c r="B67" s="98" t="str">
        <f t="shared" si="2"/>
        <v/>
      </c>
      <c r="C67" s="99">
        <f t="shared" si="7"/>
        <v>-25245.529251301756</v>
      </c>
      <c r="D67" s="99">
        <f t="shared" si="8"/>
        <v>43184.850268947623</v>
      </c>
      <c r="E67" s="99">
        <f t="shared" si="5"/>
        <v>68430.379520249378</v>
      </c>
      <c r="F67" s="103">
        <f t="shared" si="6"/>
        <v>-1646275.957726609</v>
      </c>
      <c r="G67" s="76"/>
    </row>
    <row r="68" spans="2:7" x14ac:dyDescent="0.2">
      <c r="B68" s="98" t="str">
        <f t="shared" si="2"/>
        <v/>
      </c>
      <c r="C68" s="99">
        <f t="shared" si="7"/>
        <v>-26340.415323625744</v>
      </c>
      <c r="D68" s="99">
        <f t="shared" si="8"/>
        <v>43184.850268947623</v>
      </c>
      <c r="E68" s="99">
        <f t="shared" si="5"/>
        <v>69525.265592573371</v>
      </c>
      <c r="F68" s="103">
        <f t="shared" si="6"/>
        <v>-1715801.2233191824</v>
      </c>
      <c r="G68" s="76"/>
    </row>
    <row r="69" spans="2:7" x14ac:dyDescent="0.2">
      <c r="B69" s="98" t="str">
        <f t="shared" si="2"/>
        <v/>
      </c>
      <c r="C69" s="99">
        <f t="shared" si="7"/>
        <v>-27452.819573106921</v>
      </c>
      <c r="D69" s="99">
        <f t="shared" si="8"/>
        <v>43184.850268947623</v>
      </c>
      <c r="E69" s="99">
        <f t="shared" si="5"/>
        <v>70637.669842054544</v>
      </c>
      <c r="F69" s="103">
        <f t="shared" si="6"/>
        <v>-1786438.893161237</v>
      </c>
      <c r="G69" s="76"/>
    </row>
    <row r="70" spans="2:7" x14ac:dyDescent="0.2">
      <c r="B70" s="98" t="str">
        <f t="shared" si="2"/>
        <v/>
      </c>
      <c r="C70" s="99">
        <f t="shared" si="7"/>
        <v>-28583.022290579793</v>
      </c>
      <c r="D70" s="99">
        <f t="shared" si="8"/>
        <v>43184.850268947623</v>
      </c>
      <c r="E70" s="99">
        <f t="shared" si="5"/>
        <v>71767.872559527415</v>
      </c>
      <c r="F70" s="103">
        <f t="shared" si="6"/>
        <v>-1858206.7657207644</v>
      </c>
      <c r="G70" s="76"/>
    </row>
    <row r="71" spans="2:7" x14ac:dyDescent="0.2">
      <c r="B71" s="98" t="str">
        <f t="shared" si="2"/>
        <v/>
      </c>
      <c r="C71" s="99">
        <f t="shared" si="7"/>
        <v>-29731.308251532231</v>
      </c>
      <c r="D71" s="99">
        <f t="shared" si="8"/>
        <v>43184.850268947623</v>
      </c>
      <c r="E71" s="99">
        <f t="shared" si="5"/>
        <v>72916.158520479861</v>
      </c>
      <c r="F71" s="103">
        <f t="shared" si="6"/>
        <v>-1931122.9242412443</v>
      </c>
      <c r="G71" s="76"/>
    </row>
    <row r="72" spans="2:7" x14ac:dyDescent="0.2">
      <c r="B72" s="98" t="str">
        <f t="shared" si="2"/>
        <v/>
      </c>
      <c r="C72" s="99">
        <f t="shared" si="7"/>
        <v>-30897.96678785991</v>
      </c>
      <c r="D72" s="99">
        <f t="shared" si="8"/>
        <v>43184.850268947623</v>
      </c>
      <c r="E72" s="99">
        <f t="shared" si="5"/>
        <v>74082.817056807529</v>
      </c>
      <c r="F72" s="103">
        <f t="shared" si="6"/>
        <v>-2005205.7412980518</v>
      </c>
      <c r="G72" s="76"/>
    </row>
    <row r="73" spans="2:7" x14ac:dyDescent="0.2">
      <c r="B73" s="100" t="str">
        <f t="shared" si="2"/>
        <v/>
      </c>
      <c r="C73" s="99">
        <f t="shared" si="7"/>
        <v>-32083.29186076883</v>
      </c>
      <c r="D73" s="99">
        <f t="shared" si="8"/>
        <v>43184.850268947623</v>
      </c>
      <c r="E73" s="99">
        <f t="shared" si="5"/>
        <v>75268.142129716449</v>
      </c>
      <c r="F73" s="103">
        <f t="shared" si="6"/>
        <v>-2080473.8834277682</v>
      </c>
      <c r="G73" s="76"/>
    </row>
    <row r="74" spans="2:7" x14ac:dyDescent="0.2">
      <c r="B74" s="98" t="str">
        <f t="shared" si="2"/>
        <v/>
      </c>
      <c r="C74" s="99">
        <f t="shared" si="7"/>
        <v>-33287.582134844291</v>
      </c>
      <c r="D74" s="99">
        <f t="shared" si="8"/>
        <v>43184.850268947623</v>
      </c>
      <c r="E74" s="99">
        <f t="shared" si="5"/>
        <v>76472.432403791914</v>
      </c>
      <c r="F74" s="103">
        <f t="shared" si="6"/>
        <v>-2156946.3158315602</v>
      </c>
      <c r="G74" s="76"/>
    </row>
    <row r="75" spans="2:7" x14ac:dyDescent="0.2">
      <c r="B75" s="98" t="str">
        <f t="shared" si="2"/>
        <v/>
      </c>
      <c r="C75" s="99">
        <f t="shared" si="7"/>
        <v>-34511.141053304964</v>
      </c>
      <c r="D75" s="99">
        <f t="shared" si="8"/>
        <v>43184.850268947623</v>
      </c>
      <c r="E75" s="99">
        <f t="shared" si="5"/>
        <v>77695.991322252579</v>
      </c>
      <c r="F75" s="103">
        <f t="shared" si="6"/>
        <v>-2234642.3071538126</v>
      </c>
      <c r="G75" s="76"/>
    </row>
    <row r="76" spans="2:7" x14ac:dyDescent="0.2">
      <c r="B76" s="98" t="str">
        <f t="shared" si="2"/>
        <v/>
      </c>
      <c r="C76" s="99">
        <f t="shared" si="7"/>
        <v>-35754.276914460999</v>
      </c>
      <c r="D76" s="99">
        <f t="shared" si="8"/>
        <v>43184.850268947623</v>
      </c>
      <c r="E76" s="99">
        <f t="shared" si="5"/>
        <v>78939.127183408622</v>
      </c>
      <c r="F76" s="103">
        <f t="shared" si="6"/>
        <v>-2313581.4343372211</v>
      </c>
      <c r="G76" s="76"/>
    </row>
    <row r="77" spans="2:7" x14ac:dyDescent="0.2">
      <c r="B77" s="98" t="str">
        <f t="shared" si="2"/>
        <v/>
      </c>
      <c r="C77" s="99">
        <f t="shared" si="7"/>
        <v>-37017.30294939554</v>
      </c>
      <c r="D77" s="99">
        <f t="shared" si="8"/>
        <v>43184.850268947623</v>
      </c>
      <c r="E77" s="99">
        <f t="shared" si="5"/>
        <v>80202.153218343155</v>
      </c>
      <c r="F77" s="103">
        <f t="shared" si="6"/>
        <v>-2393783.587555564</v>
      </c>
      <c r="G77" s="76"/>
    </row>
    <row r="78" spans="2:7" x14ac:dyDescent="0.2">
      <c r="B78" s="98" t="str">
        <f t="shared" si="2"/>
        <v/>
      </c>
      <c r="C78" s="99">
        <f t="shared" si="7"/>
        <v>-38300.537400889029</v>
      </c>
      <c r="D78" s="99">
        <f t="shared" si="8"/>
        <v>43184.850268947623</v>
      </c>
      <c r="E78" s="99">
        <f t="shared" ref="E78:E83" si="9">D78-C78</f>
        <v>81485.387669836651</v>
      </c>
      <c r="F78" s="103">
        <f t="shared" ref="F78:F83" si="10">F77-E78</f>
        <v>-2475268.9752254006</v>
      </c>
      <c r="G78" s="76"/>
    </row>
    <row r="79" spans="2:7" x14ac:dyDescent="0.2">
      <c r="B79" s="98" t="str">
        <f t="shared" ref="B79:B83" si="11">IF(B78&lt;$C$4,B78+1,"")</f>
        <v/>
      </c>
      <c r="C79" s="99">
        <f t="shared" si="7"/>
        <v>-39604.303603606408</v>
      </c>
      <c r="D79" s="99">
        <f t="shared" si="8"/>
        <v>43184.850268947623</v>
      </c>
      <c r="E79" s="99">
        <f t="shared" si="9"/>
        <v>82789.15387255403</v>
      </c>
      <c r="F79" s="103">
        <f t="shared" si="10"/>
        <v>-2558058.1290979548</v>
      </c>
      <c r="G79" s="76"/>
    </row>
    <row r="80" spans="2:7" x14ac:dyDescent="0.2">
      <c r="B80" s="98" t="str">
        <f t="shared" si="11"/>
        <v/>
      </c>
      <c r="C80" s="99">
        <f t="shared" si="7"/>
        <v>-40928.930065567278</v>
      </c>
      <c r="D80" s="99">
        <f t="shared" si="8"/>
        <v>43184.850268947623</v>
      </c>
      <c r="E80" s="99">
        <f t="shared" si="9"/>
        <v>84113.7803345149</v>
      </c>
      <c r="F80" s="103">
        <f t="shared" si="10"/>
        <v>-2642171.9094324699</v>
      </c>
      <c r="G80" s="76"/>
    </row>
    <row r="81" spans="2:7" x14ac:dyDescent="0.2">
      <c r="B81" s="98" t="str">
        <f t="shared" si="11"/>
        <v/>
      </c>
      <c r="C81" s="99">
        <f t="shared" si="7"/>
        <v>-42274.750550919518</v>
      </c>
      <c r="D81" s="99">
        <f t="shared" si="8"/>
        <v>43184.850268947623</v>
      </c>
      <c r="E81" s="99">
        <f t="shared" si="9"/>
        <v>85459.600819867133</v>
      </c>
      <c r="F81" s="103">
        <f t="shared" si="10"/>
        <v>-2727631.510252337</v>
      </c>
      <c r="G81" s="76"/>
    </row>
    <row r="82" spans="2:7" x14ac:dyDescent="0.2">
      <c r="B82" s="98" t="str">
        <f t="shared" si="11"/>
        <v/>
      </c>
      <c r="C82" s="99">
        <f t="shared" si="7"/>
        <v>-43642.104164037395</v>
      </c>
      <c r="D82" s="99">
        <f t="shared" si="8"/>
        <v>43184.850268947623</v>
      </c>
      <c r="E82" s="99">
        <f t="shared" si="9"/>
        <v>86826.954432985018</v>
      </c>
      <c r="F82" s="103">
        <f t="shared" si="10"/>
        <v>-2814458.4646853218</v>
      </c>
      <c r="G82" s="76"/>
    </row>
    <row r="83" spans="2:7" x14ac:dyDescent="0.2">
      <c r="B83" s="98" t="str">
        <f t="shared" si="11"/>
        <v/>
      </c>
      <c r="C83" s="99">
        <f t="shared" si="7"/>
        <v>-45031.335434965149</v>
      </c>
      <c r="D83" s="99">
        <f t="shared" si="8"/>
        <v>43184.850268947623</v>
      </c>
      <c r="E83" s="99">
        <f t="shared" si="9"/>
        <v>88216.185703912779</v>
      </c>
      <c r="F83" s="103">
        <f t="shared" si="10"/>
        <v>-2902674.6503892345</v>
      </c>
      <c r="G83" s="76"/>
    </row>
    <row r="84" spans="2:7" x14ac:dyDescent="0.2">
      <c r="C84" s="86" t="s">
        <v>15</v>
      </c>
      <c r="D84" s="86">
        <f>SUM(D14:D83)</f>
        <v>3022939.5188263305</v>
      </c>
      <c r="E84" s="86">
        <f>SUM(E14:E83)</f>
        <v>3757721.3042563051</v>
      </c>
      <c r="F84" s="76" t="s">
        <v>15</v>
      </c>
      <c r="G84" s="76"/>
    </row>
    <row r="85" spans="2:7" x14ac:dyDescent="0.2">
      <c r="D85" s="87">
        <f>D84/C8</f>
        <v>3.5354088635452254</v>
      </c>
    </row>
    <row r="86" spans="2:7" x14ac:dyDescent="0.2"/>
    <row r="87" spans="2:7" x14ac:dyDescent="0.2"/>
  </sheetData>
  <sheetProtection sheet="1" objects="1" scenarios="1" selectLockedCells="1"/>
  <mergeCells count="2">
    <mergeCell ref="H1:I1"/>
    <mergeCell ref="B5:C5"/>
  </mergeCells>
  <dataValidations count="1">
    <dataValidation type="list" allowBlank="1" showInputMessage="1" showErrorMessage="1" sqref="C3" xr:uid="{7885EAB7-0815-401F-9192-B5AA3ED02FAB}">
      <formula1>$H$16:$H$18</formula1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CON CODEUDOR">
                <anchor>
                  <from>
                    <xdr:col>1</xdr:col>
                    <xdr:colOff>904875</xdr:colOff>
                    <xdr:row>4</xdr:row>
                    <xdr:rowOff>57150</xdr:rowOff>
                  </from>
                  <to>
                    <xdr:col>2</xdr:col>
                    <xdr:colOff>723900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3"/>
  <sheetViews>
    <sheetView showGridLines="0" zoomScaleNormal="100" workbookViewId="0">
      <selection activeCell="I29" sqref="I29"/>
    </sheetView>
  </sheetViews>
  <sheetFormatPr baseColWidth="10" defaultColWidth="9.140625" defaultRowHeight="12.75" x14ac:dyDescent="0.2"/>
  <cols>
    <col min="1" max="1" width="9.140625" customWidth="1"/>
    <col min="2" max="2" width="12.42578125" style="1" bestFit="1" customWidth="1"/>
    <col min="3" max="3" width="24.140625" style="1" bestFit="1" customWidth="1"/>
    <col min="4" max="4" width="12.7109375" style="1" bestFit="1" customWidth="1"/>
    <col min="5" max="5" width="23.5703125" style="1" bestFit="1" customWidth="1"/>
    <col min="6" max="6" width="15.28515625" customWidth="1"/>
    <col min="7" max="7" width="7.5703125" style="1" bestFit="1" customWidth="1"/>
    <col min="8" max="8" width="32.7109375" customWidth="1"/>
    <col min="9" max="9" width="12.85546875" bestFit="1" customWidth="1"/>
    <col min="10" max="10" width="12.42578125" customWidth="1"/>
    <col min="11" max="11" width="13.85546875" customWidth="1"/>
    <col min="12" max="1025" width="10.85546875"/>
  </cols>
  <sheetData>
    <row r="1" spans="1:11" ht="18" x14ac:dyDescent="0.25">
      <c r="B1" s="113"/>
      <c r="C1" s="113"/>
      <c r="D1" s="113"/>
      <c r="E1" s="113"/>
      <c r="F1" s="113"/>
      <c r="G1" s="21"/>
    </row>
    <row r="2" spans="1:11" s="2" customFormat="1" ht="15.75" x14ac:dyDescent="0.25">
      <c r="B2" s="114" t="s">
        <v>3</v>
      </c>
      <c r="C2" s="114"/>
      <c r="D2" s="4"/>
      <c r="E2" s="7">
        <f>+'AMORTIZACION '!C2</f>
        <v>800000</v>
      </c>
      <c r="F2" s="3"/>
      <c r="G2" s="22"/>
    </row>
    <row r="3" spans="1:11" ht="15.75" x14ac:dyDescent="0.25">
      <c r="A3" s="2"/>
      <c r="B3" s="114" t="s">
        <v>4</v>
      </c>
      <c r="C3" s="114"/>
      <c r="D3" s="4"/>
      <c r="E3" s="4">
        <f>+'AMORTIZACION '!C4</f>
        <v>24</v>
      </c>
      <c r="F3" s="23"/>
      <c r="G3" s="22"/>
      <c r="H3" s="2"/>
    </row>
    <row r="4" spans="1:11" ht="15.75" x14ac:dyDescent="0.25">
      <c r="A4" s="2"/>
      <c r="B4" s="114" t="s">
        <v>5</v>
      </c>
      <c r="C4" s="114"/>
      <c r="D4" s="5"/>
      <c r="E4" s="106">
        <f>+'AMORTIZACION '!C6</f>
        <v>1.6E-2</v>
      </c>
      <c r="F4" s="3"/>
      <c r="G4" s="25"/>
      <c r="H4" s="6"/>
    </row>
    <row r="5" spans="1:11" ht="15.75" x14ac:dyDescent="0.25">
      <c r="A5" s="2"/>
      <c r="B5" s="4"/>
      <c r="C5" s="4"/>
      <c r="D5" s="4"/>
      <c r="E5" s="4"/>
      <c r="F5" s="3"/>
      <c r="G5" s="22"/>
      <c r="H5" s="2"/>
    </row>
    <row r="6" spans="1:11" ht="15.75" x14ac:dyDescent="0.25">
      <c r="A6" s="2"/>
      <c r="B6" s="4"/>
      <c r="C6" s="4"/>
      <c r="D6" s="4"/>
      <c r="E6" s="4"/>
      <c r="F6" s="3"/>
      <c r="G6" s="22"/>
      <c r="H6" s="2"/>
    </row>
    <row r="7" spans="1:11" ht="15.75" x14ac:dyDescent="0.25">
      <c r="A7" s="2"/>
      <c r="B7" s="114" t="s">
        <v>6</v>
      </c>
      <c r="C7" s="114"/>
      <c r="D7" s="4"/>
      <c r="E7" s="7">
        <f>((E2*(E4*(1+E4)^E3)/((1+E4)^E3-1)))</f>
        <v>40404.672726231191</v>
      </c>
      <c r="F7" s="3"/>
      <c r="G7" s="25"/>
      <c r="I7" s="112" t="s">
        <v>16</v>
      </c>
      <c r="J7" s="112"/>
      <c r="K7" s="112"/>
    </row>
    <row r="8" spans="1:11" x14ac:dyDescent="0.2">
      <c r="B8" s="9"/>
      <c r="C8" s="9"/>
      <c r="D8" s="9"/>
      <c r="E8" s="9"/>
      <c r="F8" s="8"/>
      <c r="I8" s="112"/>
      <c r="J8" s="112"/>
      <c r="K8" s="112"/>
    </row>
    <row r="9" spans="1:11" ht="20.25" x14ac:dyDescent="0.2">
      <c r="B9" s="9"/>
      <c r="C9" s="9"/>
      <c r="D9"/>
      <c r="E9" s="9"/>
      <c r="F9" s="8"/>
      <c r="G9"/>
      <c r="I9" s="26">
        <v>24</v>
      </c>
      <c r="J9" s="27">
        <v>36</v>
      </c>
      <c r="K9" s="28">
        <v>48</v>
      </c>
    </row>
    <row r="10" spans="1:11" s="10" customFormat="1" ht="15" x14ac:dyDescent="0.2">
      <c r="B10" s="11" t="s">
        <v>7</v>
      </c>
      <c r="C10" s="11" t="s">
        <v>8</v>
      </c>
      <c r="D10" s="12" t="s">
        <v>9</v>
      </c>
      <c r="E10" s="11" t="s">
        <v>10</v>
      </c>
      <c r="F10" s="11" t="s">
        <v>11</v>
      </c>
      <c r="H10" s="107" t="s">
        <v>26</v>
      </c>
      <c r="I10" s="29">
        <f>+G11+G23</f>
        <v>43691.363138147601</v>
      </c>
      <c r="J10" s="30">
        <f>+G11+G23+G35</f>
        <v>43691.363138147644</v>
      </c>
      <c r="K10" s="31">
        <f>+G11+G23+G35+G47</f>
        <v>25675.339219248264</v>
      </c>
    </row>
    <row r="11" spans="1:11" ht="15" x14ac:dyDescent="0.2">
      <c r="B11" s="9"/>
      <c r="C11" s="13"/>
      <c r="D11" s="13"/>
      <c r="E11" s="13"/>
      <c r="F11" s="14">
        <f>E2</f>
        <v>800000</v>
      </c>
      <c r="G11" s="32">
        <f>F11*0.036</f>
        <v>28799.999999999996</v>
      </c>
      <c r="H11" s="108" t="s">
        <v>27</v>
      </c>
      <c r="I11" s="33">
        <f>+I10*0.12</f>
        <v>5242.963576577712</v>
      </c>
      <c r="J11" s="33">
        <f>+J10*0.12</f>
        <v>5242.9635765777175</v>
      </c>
      <c r="K11" s="33">
        <f>+K10*0.12</f>
        <v>3081.0407063097914</v>
      </c>
    </row>
    <row r="12" spans="1:11" ht="18" x14ac:dyDescent="0.2">
      <c r="B12" s="9">
        <v>1</v>
      </c>
      <c r="C12" s="13">
        <f>E4*E2</f>
        <v>12800</v>
      </c>
      <c r="D12" s="13">
        <f>E7</f>
        <v>40404.672726231191</v>
      </c>
      <c r="E12" s="13">
        <f t="shared" ref="E12:E43" si="0">D12-C12</f>
        <v>27604.672726231191</v>
      </c>
      <c r="F12" s="14">
        <f t="shared" ref="F12:F43" si="1">F11-E12</f>
        <v>772395.32727376884</v>
      </c>
      <c r="G12" s="34"/>
      <c r="I12" s="35">
        <f>+I10+I11</f>
        <v>48934.326714725314</v>
      </c>
      <c r="J12" s="35">
        <f>+J10+J11</f>
        <v>48934.326714725365</v>
      </c>
      <c r="K12" s="35">
        <f>+K10+K11</f>
        <v>28756.379925558056</v>
      </c>
    </row>
    <row r="13" spans="1:11" x14ac:dyDescent="0.2">
      <c r="B13" s="9">
        <v>2</v>
      </c>
      <c r="C13" s="13">
        <f t="shared" ref="C13:C44" si="2">$E$4*F12</f>
        <v>12358.325236380302</v>
      </c>
      <c r="D13" s="13">
        <f t="shared" ref="D13:D44" si="3">D12</f>
        <v>40404.672726231191</v>
      </c>
      <c r="E13" s="13">
        <f t="shared" si="0"/>
        <v>28046.347489850887</v>
      </c>
      <c r="F13" s="14">
        <f t="shared" si="1"/>
        <v>744348.97978391801</v>
      </c>
      <c r="G13" s="34"/>
    </row>
    <row r="14" spans="1:11" x14ac:dyDescent="0.2">
      <c r="B14" s="9">
        <v>3</v>
      </c>
      <c r="C14" s="13">
        <f t="shared" si="2"/>
        <v>11909.583676542688</v>
      </c>
      <c r="D14" s="13">
        <f t="shared" si="3"/>
        <v>40404.672726231191</v>
      </c>
      <c r="E14" s="13">
        <f t="shared" si="0"/>
        <v>28495.089049688504</v>
      </c>
      <c r="F14" s="14">
        <f t="shared" si="1"/>
        <v>715853.89073422947</v>
      </c>
      <c r="G14" s="34"/>
    </row>
    <row r="15" spans="1:11" x14ac:dyDescent="0.2">
      <c r="B15" s="9">
        <v>4</v>
      </c>
      <c r="C15" s="13">
        <f t="shared" si="2"/>
        <v>11453.662251747672</v>
      </c>
      <c r="D15" s="13">
        <f t="shared" si="3"/>
        <v>40404.672726231191</v>
      </c>
      <c r="E15" s="13">
        <f t="shared" si="0"/>
        <v>28951.010474483519</v>
      </c>
      <c r="F15" s="14">
        <f t="shared" si="1"/>
        <v>686902.88025974599</v>
      </c>
      <c r="G15" s="34"/>
    </row>
    <row r="16" spans="1:11" x14ac:dyDescent="0.2">
      <c r="B16" s="9">
        <v>5</v>
      </c>
      <c r="C16" s="13">
        <f t="shared" si="2"/>
        <v>10990.446084155936</v>
      </c>
      <c r="D16" s="13">
        <f t="shared" si="3"/>
        <v>40404.672726231191</v>
      </c>
      <c r="E16" s="13">
        <f t="shared" si="0"/>
        <v>29414.226642075257</v>
      </c>
      <c r="F16" s="14">
        <f t="shared" si="1"/>
        <v>657488.65361767076</v>
      </c>
      <c r="G16" s="34"/>
    </row>
    <row r="17" spans="2:9" x14ac:dyDescent="0.2">
      <c r="B17" s="9">
        <v>6</v>
      </c>
      <c r="C17" s="13">
        <f t="shared" si="2"/>
        <v>10519.818457882733</v>
      </c>
      <c r="D17" s="13">
        <f t="shared" si="3"/>
        <v>40404.672726231191</v>
      </c>
      <c r="E17" s="13">
        <f t="shared" si="0"/>
        <v>29884.854268348456</v>
      </c>
      <c r="F17" s="14">
        <f t="shared" si="1"/>
        <v>627603.79934932233</v>
      </c>
      <c r="G17" s="34"/>
    </row>
    <row r="18" spans="2:9" x14ac:dyDescent="0.2">
      <c r="B18" s="9">
        <v>7</v>
      </c>
      <c r="C18" s="13">
        <f t="shared" si="2"/>
        <v>10041.660789589158</v>
      </c>
      <c r="D18" s="13">
        <f t="shared" si="3"/>
        <v>40404.672726231191</v>
      </c>
      <c r="E18" s="13">
        <f t="shared" si="0"/>
        <v>30363.011936642033</v>
      </c>
      <c r="F18" s="14">
        <f t="shared" si="1"/>
        <v>597240.78741268034</v>
      </c>
      <c r="G18" s="34"/>
    </row>
    <row r="19" spans="2:9" x14ac:dyDescent="0.2">
      <c r="B19" s="9">
        <v>8</v>
      </c>
      <c r="C19" s="13">
        <f t="shared" si="2"/>
        <v>9555.8525986028853</v>
      </c>
      <c r="D19" s="13">
        <f t="shared" si="3"/>
        <v>40404.672726231191</v>
      </c>
      <c r="E19" s="13">
        <f t="shared" si="0"/>
        <v>30848.820127628307</v>
      </c>
      <c r="F19" s="14">
        <f t="shared" si="1"/>
        <v>566391.96728505206</v>
      </c>
      <c r="G19" s="36"/>
    </row>
    <row r="20" spans="2:9" x14ac:dyDescent="0.2">
      <c r="B20" s="9">
        <v>9</v>
      </c>
      <c r="C20" s="13">
        <f t="shared" si="2"/>
        <v>9062.2714765608325</v>
      </c>
      <c r="D20" s="13">
        <f t="shared" si="3"/>
        <v>40404.672726231191</v>
      </c>
      <c r="E20" s="13">
        <f t="shared" si="0"/>
        <v>31342.401249670358</v>
      </c>
      <c r="F20" s="14">
        <f t="shared" si="1"/>
        <v>535049.56603538175</v>
      </c>
      <c r="G20" s="36"/>
      <c r="I20" s="104"/>
    </row>
    <row r="21" spans="2:9" x14ac:dyDescent="0.2">
      <c r="B21" s="9">
        <v>10</v>
      </c>
      <c r="C21" s="13">
        <f t="shared" si="2"/>
        <v>8560.7930565661081</v>
      </c>
      <c r="D21" s="13">
        <f t="shared" si="3"/>
        <v>40404.672726231191</v>
      </c>
      <c r="E21" s="13">
        <f t="shared" si="0"/>
        <v>31843.879669665082</v>
      </c>
      <c r="F21" s="14">
        <f t="shared" si="1"/>
        <v>503205.68636571668</v>
      </c>
      <c r="G21" s="34"/>
      <c r="I21" s="104"/>
    </row>
    <row r="22" spans="2:9" x14ac:dyDescent="0.2">
      <c r="B22" s="9">
        <v>11</v>
      </c>
      <c r="C22" s="13">
        <f t="shared" si="2"/>
        <v>8051.2909818514672</v>
      </c>
      <c r="D22" s="13">
        <f t="shared" si="3"/>
        <v>40404.672726231191</v>
      </c>
      <c r="E22" s="13">
        <f t="shared" si="0"/>
        <v>32353.381744379723</v>
      </c>
      <c r="F22" s="14">
        <f t="shared" si="1"/>
        <v>470852.30462133698</v>
      </c>
      <c r="G22" s="34"/>
    </row>
    <row r="23" spans="2:9" x14ac:dyDescent="0.2">
      <c r="B23" s="9">
        <v>12</v>
      </c>
      <c r="C23" s="13">
        <f t="shared" si="2"/>
        <v>7533.636873941392</v>
      </c>
      <c r="D23" s="13">
        <f t="shared" si="3"/>
        <v>40404.672726231191</v>
      </c>
      <c r="E23" s="13">
        <f t="shared" si="0"/>
        <v>32871.035852289802</v>
      </c>
      <c r="F23" s="14">
        <f t="shared" si="1"/>
        <v>437981.26876904716</v>
      </c>
      <c r="G23" s="32">
        <f>F23*0.034</f>
        <v>14891.363138147604</v>
      </c>
    </row>
    <row r="24" spans="2:9" x14ac:dyDescent="0.2">
      <c r="B24" s="9">
        <v>13</v>
      </c>
      <c r="C24" s="13">
        <f t="shared" si="2"/>
        <v>7007.7003003047548</v>
      </c>
      <c r="D24" s="13">
        <f t="shared" si="3"/>
        <v>40404.672726231191</v>
      </c>
      <c r="E24" s="13">
        <f t="shared" si="0"/>
        <v>33396.972425926433</v>
      </c>
      <c r="F24" s="14">
        <f t="shared" si="1"/>
        <v>404584.29634312075</v>
      </c>
      <c r="G24" s="34"/>
    </row>
    <row r="25" spans="2:9" x14ac:dyDescent="0.2">
      <c r="B25" s="9">
        <v>14</v>
      </c>
      <c r="C25" s="13">
        <f t="shared" si="2"/>
        <v>6473.3487414899319</v>
      </c>
      <c r="D25" s="13">
        <f t="shared" si="3"/>
        <v>40404.672726231191</v>
      </c>
      <c r="E25" s="13">
        <f t="shared" si="0"/>
        <v>33931.323984741262</v>
      </c>
      <c r="F25" s="14">
        <f t="shared" si="1"/>
        <v>370652.97235837951</v>
      </c>
      <c r="G25" s="34"/>
    </row>
    <row r="26" spans="2:9" x14ac:dyDescent="0.2">
      <c r="B26" s="9">
        <v>15</v>
      </c>
      <c r="C26" s="13">
        <f t="shared" si="2"/>
        <v>5930.4475577340727</v>
      </c>
      <c r="D26" s="13">
        <f t="shared" si="3"/>
        <v>40404.672726231191</v>
      </c>
      <c r="E26" s="13">
        <f t="shared" si="0"/>
        <v>34474.22516849712</v>
      </c>
      <c r="F26" s="14">
        <f t="shared" si="1"/>
        <v>336178.74718988239</v>
      </c>
      <c r="G26" s="34"/>
    </row>
    <row r="27" spans="2:9" x14ac:dyDescent="0.2">
      <c r="B27" s="9">
        <v>16</v>
      </c>
      <c r="C27" s="13">
        <f t="shared" si="2"/>
        <v>5378.8599550381186</v>
      </c>
      <c r="D27" s="13">
        <f t="shared" si="3"/>
        <v>40404.672726231191</v>
      </c>
      <c r="E27" s="13">
        <f t="shared" si="0"/>
        <v>35025.812771193072</v>
      </c>
      <c r="F27" s="14">
        <f t="shared" si="1"/>
        <v>301152.93441868934</v>
      </c>
      <c r="G27" s="34"/>
    </row>
    <row r="28" spans="2:9" x14ac:dyDescent="0.2">
      <c r="B28" s="9">
        <v>17</v>
      </c>
      <c r="C28" s="13">
        <f t="shared" si="2"/>
        <v>4818.4469506990299</v>
      </c>
      <c r="D28" s="13">
        <f t="shared" si="3"/>
        <v>40404.672726231191</v>
      </c>
      <c r="E28" s="13">
        <f t="shared" si="0"/>
        <v>35586.225775532163</v>
      </c>
      <c r="F28" s="14">
        <f t="shared" si="1"/>
        <v>265566.70864315715</v>
      </c>
      <c r="G28" s="34"/>
      <c r="H28" s="17"/>
    </row>
    <row r="29" spans="2:9" x14ac:dyDescent="0.2">
      <c r="B29" s="9">
        <v>18</v>
      </c>
      <c r="C29" s="13">
        <f t="shared" si="2"/>
        <v>4249.0673382905143</v>
      </c>
      <c r="D29" s="13">
        <f t="shared" si="3"/>
        <v>40404.672726231191</v>
      </c>
      <c r="E29" s="13">
        <f t="shared" si="0"/>
        <v>36155.605387940675</v>
      </c>
      <c r="F29" s="14">
        <f t="shared" si="1"/>
        <v>229411.10325521647</v>
      </c>
      <c r="G29" s="34"/>
      <c r="H29" s="18"/>
    </row>
    <row r="30" spans="2:9" x14ac:dyDescent="0.2">
      <c r="B30" s="9">
        <v>19</v>
      </c>
      <c r="C30" s="13">
        <f t="shared" si="2"/>
        <v>3670.5776520834634</v>
      </c>
      <c r="D30" s="13">
        <f t="shared" si="3"/>
        <v>40404.672726231191</v>
      </c>
      <c r="E30" s="13">
        <f t="shared" si="0"/>
        <v>36734.095074147728</v>
      </c>
      <c r="F30" s="14">
        <f t="shared" si="1"/>
        <v>192677.00818106876</v>
      </c>
      <c r="G30" s="34"/>
      <c r="H30" s="18"/>
    </row>
    <row r="31" spans="2:9" x14ac:dyDescent="0.2">
      <c r="B31" s="9">
        <v>20</v>
      </c>
      <c r="C31" s="13">
        <f t="shared" si="2"/>
        <v>3082.8321308971003</v>
      </c>
      <c r="D31" s="13">
        <f t="shared" si="3"/>
        <v>40404.672726231191</v>
      </c>
      <c r="E31" s="13">
        <f t="shared" si="0"/>
        <v>37321.840595334092</v>
      </c>
      <c r="F31" s="14">
        <f t="shared" si="1"/>
        <v>155355.16758573466</v>
      </c>
      <c r="G31" s="34"/>
      <c r="H31" s="18"/>
    </row>
    <row r="32" spans="2:9" x14ac:dyDescent="0.2">
      <c r="B32" s="9">
        <v>21</v>
      </c>
      <c r="C32" s="13">
        <f t="shared" si="2"/>
        <v>2485.6826813717544</v>
      </c>
      <c r="D32" s="13">
        <f t="shared" si="3"/>
        <v>40404.672726231191</v>
      </c>
      <c r="E32" s="13">
        <f t="shared" si="0"/>
        <v>37918.990044859434</v>
      </c>
      <c r="F32" s="14">
        <f t="shared" si="1"/>
        <v>117436.17754087521</v>
      </c>
      <c r="G32" s="34"/>
      <c r="H32" s="18"/>
    </row>
    <row r="33" spans="1:11" x14ac:dyDescent="0.2">
      <c r="B33" s="9">
        <v>22</v>
      </c>
      <c r="C33" s="13">
        <f t="shared" si="2"/>
        <v>1878.9788406540035</v>
      </c>
      <c r="D33" s="13">
        <f t="shared" si="3"/>
        <v>40404.672726231191</v>
      </c>
      <c r="E33" s="13">
        <f t="shared" si="0"/>
        <v>38525.693885577188</v>
      </c>
      <c r="F33" s="14">
        <f t="shared" si="1"/>
        <v>78910.483655298027</v>
      </c>
      <c r="G33" s="34"/>
      <c r="H33" s="18"/>
    </row>
    <row r="34" spans="1:11" x14ac:dyDescent="0.2">
      <c r="B34" s="9">
        <v>23</v>
      </c>
      <c r="C34" s="13">
        <f t="shared" si="2"/>
        <v>1262.5677384847684</v>
      </c>
      <c r="D34" s="13">
        <f t="shared" si="3"/>
        <v>40404.672726231191</v>
      </c>
      <c r="E34" s="13">
        <f t="shared" si="0"/>
        <v>39142.104987746425</v>
      </c>
      <c r="F34" s="14">
        <f t="shared" si="1"/>
        <v>39768.378667551602</v>
      </c>
      <c r="G34" s="34"/>
      <c r="H34" s="18"/>
    </row>
    <row r="35" spans="1:11" x14ac:dyDescent="0.2">
      <c r="B35" s="9">
        <v>24</v>
      </c>
      <c r="C35" s="13">
        <f t="shared" si="2"/>
        <v>636.29405868082563</v>
      </c>
      <c r="D35" s="13">
        <f t="shared" si="3"/>
        <v>40404.672726231191</v>
      </c>
      <c r="E35" s="13">
        <f t="shared" si="0"/>
        <v>39768.378667550365</v>
      </c>
      <c r="F35" s="14">
        <f t="shared" si="1"/>
        <v>1.2369127944111824E-9</v>
      </c>
      <c r="G35" s="105">
        <f>+F35*0.034</f>
        <v>4.2055035009980204E-11</v>
      </c>
      <c r="I35" s="15"/>
      <c r="J35" s="15"/>
      <c r="K35" s="15"/>
    </row>
    <row r="36" spans="1:11" s="15" customFormat="1" x14ac:dyDescent="0.2">
      <c r="A36"/>
      <c r="B36" s="9">
        <v>25</v>
      </c>
      <c r="C36" s="13">
        <f t="shared" si="2"/>
        <v>1.979060471057892E-11</v>
      </c>
      <c r="D36" s="13">
        <f t="shared" si="3"/>
        <v>40404.672726231191</v>
      </c>
      <c r="E36" s="13">
        <f t="shared" si="0"/>
        <v>40404.672726231169</v>
      </c>
      <c r="F36" s="14">
        <f t="shared" si="1"/>
        <v>-40404.672726229932</v>
      </c>
      <c r="G36" s="37"/>
      <c r="I36"/>
      <c r="J36"/>
      <c r="K36"/>
    </row>
    <row r="37" spans="1:11" x14ac:dyDescent="0.2">
      <c r="B37" s="9">
        <v>26</v>
      </c>
      <c r="C37" s="13">
        <f t="shared" si="2"/>
        <v>-646.47476361967892</v>
      </c>
      <c r="D37" s="13">
        <f t="shared" si="3"/>
        <v>40404.672726231191</v>
      </c>
      <c r="E37" s="13">
        <f t="shared" si="0"/>
        <v>41051.147489850868</v>
      </c>
      <c r="F37" s="14">
        <f t="shared" si="1"/>
        <v>-81455.8202160808</v>
      </c>
      <c r="G37" s="34"/>
    </row>
    <row r="38" spans="1:11" x14ac:dyDescent="0.2">
      <c r="B38" s="9">
        <v>27</v>
      </c>
      <c r="C38" s="13">
        <f t="shared" si="2"/>
        <v>-1303.2931234572927</v>
      </c>
      <c r="D38" s="13">
        <f t="shared" si="3"/>
        <v>40404.672726231191</v>
      </c>
      <c r="E38" s="13">
        <f t="shared" si="0"/>
        <v>41707.96584968848</v>
      </c>
      <c r="F38" s="14">
        <f t="shared" si="1"/>
        <v>-123163.78606576928</v>
      </c>
      <c r="G38" s="34"/>
    </row>
    <row r="39" spans="1:11" x14ac:dyDescent="0.2">
      <c r="B39" s="9">
        <v>28</v>
      </c>
      <c r="C39" s="13">
        <f t="shared" si="2"/>
        <v>-1970.6205770523086</v>
      </c>
      <c r="D39" s="13">
        <f t="shared" si="3"/>
        <v>40404.672726231191</v>
      </c>
      <c r="E39" s="13">
        <f t="shared" si="0"/>
        <v>42375.293303283499</v>
      </c>
      <c r="F39" s="14">
        <f t="shared" si="1"/>
        <v>-165539.07936905278</v>
      </c>
      <c r="G39" s="34"/>
    </row>
    <row r="40" spans="1:11" x14ac:dyDescent="0.2">
      <c r="B40" s="9">
        <v>29</v>
      </c>
      <c r="C40" s="13">
        <f t="shared" si="2"/>
        <v>-2648.6252699048446</v>
      </c>
      <c r="D40" s="13">
        <f t="shared" si="3"/>
        <v>40404.672726231191</v>
      </c>
      <c r="E40" s="13">
        <f t="shared" si="0"/>
        <v>43053.297996136032</v>
      </c>
      <c r="F40" s="14">
        <f t="shared" si="1"/>
        <v>-208592.37736518882</v>
      </c>
      <c r="G40" s="34"/>
    </row>
    <row r="41" spans="1:11" x14ac:dyDescent="0.2">
      <c r="B41" s="9">
        <v>30</v>
      </c>
      <c r="C41" s="13">
        <f t="shared" si="2"/>
        <v>-3337.478037843021</v>
      </c>
      <c r="D41" s="13">
        <f t="shared" si="3"/>
        <v>40404.672726231191</v>
      </c>
      <c r="E41" s="13">
        <f t="shared" si="0"/>
        <v>43742.150764074213</v>
      </c>
      <c r="F41" s="14">
        <f t="shared" si="1"/>
        <v>-252334.52812926302</v>
      </c>
      <c r="G41" s="34"/>
    </row>
    <row r="42" spans="1:11" x14ac:dyDescent="0.2">
      <c r="B42" s="9">
        <v>31</v>
      </c>
      <c r="C42" s="13">
        <f t="shared" si="2"/>
        <v>-4037.3524500682083</v>
      </c>
      <c r="D42" s="13">
        <f t="shared" si="3"/>
        <v>40404.672726231191</v>
      </c>
      <c r="E42" s="13">
        <f t="shared" si="0"/>
        <v>44442.025176299401</v>
      </c>
      <c r="F42" s="14">
        <f t="shared" si="1"/>
        <v>-296776.55330556241</v>
      </c>
      <c r="G42" s="34"/>
    </row>
    <row r="43" spans="1:11" x14ac:dyDescent="0.2">
      <c r="B43" s="9">
        <v>32</v>
      </c>
      <c r="C43" s="13">
        <f t="shared" si="2"/>
        <v>-4748.4248528889984</v>
      </c>
      <c r="D43" s="13">
        <f t="shared" si="3"/>
        <v>40404.672726231191</v>
      </c>
      <c r="E43" s="13">
        <f t="shared" si="0"/>
        <v>45153.097579120193</v>
      </c>
      <c r="F43" s="14">
        <f t="shared" si="1"/>
        <v>-341929.6508846826</v>
      </c>
      <c r="G43" s="34"/>
    </row>
    <row r="44" spans="1:11" x14ac:dyDescent="0.2">
      <c r="B44" s="9">
        <v>33</v>
      </c>
      <c r="C44" s="13">
        <f t="shared" si="2"/>
        <v>-5470.8744141549214</v>
      </c>
      <c r="D44" s="13">
        <f t="shared" si="3"/>
        <v>40404.672726231191</v>
      </c>
      <c r="E44" s="13">
        <f t="shared" ref="E44:E75" si="4">D44-C44</f>
        <v>45875.547140386116</v>
      </c>
      <c r="F44" s="14">
        <f t="shared" ref="F44:F75" si="5">F43-E44</f>
        <v>-387805.19802506873</v>
      </c>
      <c r="G44" s="34"/>
    </row>
    <row r="45" spans="1:11" x14ac:dyDescent="0.2">
      <c r="B45" s="9">
        <v>34</v>
      </c>
      <c r="C45" s="13">
        <f t="shared" ref="C45:C81" si="6">$E$4*F44</f>
        <v>-6204.8831684011002</v>
      </c>
      <c r="D45" s="13">
        <f t="shared" ref="D45:D81" si="7">D44</f>
        <v>40404.672726231191</v>
      </c>
      <c r="E45" s="13">
        <f t="shared" si="4"/>
        <v>46609.555894632293</v>
      </c>
      <c r="F45" s="14">
        <f t="shared" si="5"/>
        <v>-434414.75391970103</v>
      </c>
      <c r="G45" s="34"/>
    </row>
    <row r="46" spans="1:11" x14ac:dyDescent="0.2">
      <c r="B46" s="9">
        <v>35</v>
      </c>
      <c r="C46" s="13">
        <f t="shared" si="6"/>
        <v>-6950.6360627152171</v>
      </c>
      <c r="D46" s="13">
        <f t="shared" si="7"/>
        <v>40404.672726231191</v>
      </c>
      <c r="E46" s="13">
        <f t="shared" si="4"/>
        <v>47355.308788946408</v>
      </c>
      <c r="F46" s="14">
        <f t="shared" si="5"/>
        <v>-481770.06270864746</v>
      </c>
      <c r="G46" s="34"/>
    </row>
    <row r="47" spans="1:11" x14ac:dyDescent="0.2">
      <c r="B47" s="9">
        <v>36</v>
      </c>
      <c r="C47" s="13">
        <f t="shared" si="6"/>
        <v>-7708.3210033383593</v>
      </c>
      <c r="D47" s="13">
        <f t="shared" si="7"/>
        <v>40404.672726231191</v>
      </c>
      <c r="E47" s="13">
        <f t="shared" si="4"/>
        <v>48112.993729569549</v>
      </c>
      <c r="F47" s="14">
        <f t="shared" si="5"/>
        <v>-529883.05643821706</v>
      </c>
      <c r="G47" s="32">
        <f>+F47*0.034</f>
        <v>-18016.02391889938</v>
      </c>
    </row>
    <row r="48" spans="1:11" x14ac:dyDescent="0.2">
      <c r="B48" s="9">
        <v>37</v>
      </c>
      <c r="C48" s="13">
        <f t="shared" si="6"/>
        <v>-8478.1289030114731</v>
      </c>
      <c r="D48" s="13">
        <f t="shared" si="7"/>
        <v>40404.672726231191</v>
      </c>
      <c r="E48" s="13">
        <f t="shared" si="4"/>
        <v>48882.801629242662</v>
      </c>
      <c r="F48" s="14">
        <f t="shared" si="5"/>
        <v>-578765.85806745966</v>
      </c>
      <c r="G48" s="34"/>
    </row>
    <row r="49" spans="2:7" x14ac:dyDescent="0.2">
      <c r="B49" s="9">
        <v>38</v>
      </c>
      <c r="C49" s="13">
        <f t="shared" si="6"/>
        <v>-9260.2537290793553</v>
      </c>
      <c r="D49" s="13">
        <f t="shared" si="7"/>
        <v>40404.672726231191</v>
      </c>
      <c r="E49" s="13">
        <f t="shared" si="4"/>
        <v>49664.926455310546</v>
      </c>
      <c r="F49" s="14">
        <f t="shared" si="5"/>
        <v>-628430.78452277021</v>
      </c>
      <c r="G49" s="34"/>
    </row>
    <row r="50" spans="2:7" x14ac:dyDescent="0.2">
      <c r="B50" s="9">
        <v>39</v>
      </c>
      <c r="C50" s="13">
        <f t="shared" si="6"/>
        <v>-10054.892552364323</v>
      </c>
      <c r="D50" s="13">
        <f t="shared" si="7"/>
        <v>40404.672726231191</v>
      </c>
      <c r="E50" s="13">
        <f t="shared" si="4"/>
        <v>50459.565278595517</v>
      </c>
      <c r="F50" s="14">
        <f t="shared" si="5"/>
        <v>-678890.34980136575</v>
      </c>
      <c r="G50" s="34"/>
    </row>
    <row r="51" spans="2:7" x14ac:dyDescent="0.2">
      <c r="B51" s="9">
        <v>40</v>
      </c>
      <c r="C51" s="13">
        <f t="shared" si="6"/>
        <v>-10862.245596821853</v>
      </c>
      <c r="D51" s="13">
        <f t="shared" si="7"/>
        <v>40404.672726231191</v>
      </c>
      <c r="E51" s="13">
        <f t="shared" si="4"/>
        <v>51266.918323053047</v>
      </c>
      <c r="F51" s="14">
        <f t="shared" si="5"/>
        <v>-730157.2681244188</v>
      </c>
      <c r="G51" s="34"/>
    </row>
    <row r="52" spans="2:7" x14ac:dyDescent="0.2">
      <c r="B52" s="9">
        <v>41</v>
      </c>
      <c r="C52" s="13">
        <f t="shared" si="6"/>
        <v>-11682.516289990701</v>
      </c>
      <c r="D52" s="13">
        <f t="shared" si="7"/>
        <v>40404.672726231191</v>
      </c>
      <c r="E52" s="13">
        <f t="shared" si="4"/>
        <v>52087.189016221892</v>
      </c>
      <c r="F52" s="14">
        <f t="shared" si="5"/>
        <v>-782244.4571406407</v>
      </c>
      <c r="G52" s="34"/>
    </row>
    <row r="53" spans="2:7" x14ac:dyDescent="0.2">
      <c r="B53" s="9">
        <v>42</v>
      </c>
      <c r="C53" s="13">
        <f t="shared" si="6"/>
        <v>-12515.911314250252</v>
      </c>
      <c r="D53" s="13">
        <f t="shared" si="7"/>
        <v>40404.672726231191</v>
      </c>
      <c r="E53" s="13">
        <f t="shared" si="4"/>
        <v>52920.584040481444</v>
      </c>
      <c r="F53" s="14">
        <f t="shared" si="5"/>
        <v>-835165.04118112219</v>
      </c>
      <c r="G53" s="34"/>
    </row>
    <row r="54" spans="2:7" x14ac:dyDescent="0.2">
      <c r="B54" s="9">
        <v>43</v>
      </c>
      <c r="C54" s="13">
        <f t="shared" si="6"/>
        <v>-13362.640658897955</v>
      </c>
      <c r="D54" s="13">
        <f t="shared" si="7"/>
        <v>40404.672726231191</v>
      </c>
      <c r="E54" s="13">
        <f t="shared" si="4"/>
        <v>53767.31338512915</v>
      </c>
      <c r="F54" s="14">
        <f t="shared" si="5"/>
        <v>-888932.35456625139</v>
      </c>
      <c r="G54" s="34"/>
    </row>
    <row r="55" spans="2:7" x14ac:dyDescent="0.2">
      <c r="B55" s="9">
        <v>44</v>
      </c>
      <c r="C55" s="13">
        <f t="shared" si="6"/>
        <v>-14222.917673060023</v>
      </c>
      <c r="D55" s="13">
        <f t="shared" si="7"/>
        <v>40404.672726231191</v>
      </c>
      <c r="E55" s="13">
        <f t="shared" si="4"/>
        <v>54627.590399291214</v>
      </c>
      <c r="F55" s="14">
        <f t="shared" si="5"/>
        <v>-943559.94496554264</v>
      </c>
      <c r="G55" s="34"/>
    </row>
    <row r="56" spans="2:7" x14ac:dyDescent="0.2">
      <c r="B56" s="9">
        <v>45</v>
      </c>
      <c r="C56" s="13">
        <f t="shared" si="6"/>
        <v>-15096.959119448682</v>
      </c>
      <c r="D56" s="13">
        <f t="shared" si="7"/>
        <v>40404.672726231191</v>
      </c>
      <c r="E56" s="13">
        <f t="shared" si="4"/>
        <v>55501.631845679876</v>
      </c>
      <c r="F56" s="14">
        <f t="shared" si="5"/>
        <v>-999061.57681122248</v>
      </c>
      <c r="G56" s="34"/>
    </row>
    <row r="57" spans="2:7" x14ac:dyDescent="0.2">
      <c r="B57" s="9">
        <v>46</v>
      </c>
      <c r="C57" s="13">
        <f t="shared" si="6"/>
        <v>-15984.98522897956</v>
      </c>
      <c r="D57" s="13">
        <f t="shared" si="7"/>
        <v>40404.672726231191</v>
      </c>
      <c r="E57" s="13">
        <f t="shared" si="4"/>
        <v>56389.657955210751</v>
      </c>
      <c r="F57" s="14">
        <f t="shared" si="5"/>
        <v>-1055451.2347664332</v>
      </c>
      <c r="G57" s="34"/>
    </row>
    <row r="58" spans="2:7" x14ac:dyDescent="0.2">
      <c r="B58" s="9">
        <v>47</v>
      </c>
      <c r="C58" s="13">
        <f t="shared" si="6"/>
        <v>-16887.219756262934</v>
      </c>
      <c r="D58" s="13">
        <f t="shared" si="7"/>
        <v>40404.672726231191</v>
      </c>
      <c r="E58" s="13">
        <f t="shared" si="4"/>
        <v>57291.89248249412</v>
      </c>
      <c r="F58" s="14">
        <f t="shared" si="5"/>
        <v>-1112743.1272489275</v>
      </c>
      <c r="G58" s="34"/>
    </row>
    <row r="59" spans="2:7" x14ac:dyDescent="0.2">
      <c r="B59" s="9">
        <v>48</v>
      </c>
      <c r="C59" s="13">
        <f t="shared" si="6"/>
        <v>-17803.89003598284</v>
      </c>
      <c r="D59" s="13">
        <f t="shared" si="7"/>
        <v>40404.672726231191</v>
      </c>
      <c r="E59" s="13">
        <f t="shared" si="4"/>
        <v>58208.562762214031</v>
      </c>
      <c r="F59" s="14">
        <f t="shared" si="5"/>
        <v>-1170951.6900111416</v>
      </c>
      <c r="G59" s="34"/>
    </row>
    <row r="60" spans="2:7" x14ac:dyDescent="0.2">
      <c r="B60" s="9">
        <v>49</v>
      </c>
      <c r="C60" s="13">
        <f t="shared" si="6"/>
        <v>-18735.227040178266</v>
      </c>
      <c r="D60" s="13">
        <f t="shared" si="7"/>
        <v>40404.672726231191</v>
      </c>
      <c r="E60" s="13">
        <f t="shared" si="4"/>
        <v>59139.899766409457</v>
      </c>
      <c r="F60" s="14">
        <f t="shared" si="5"/>
        <v>-1230091.5897775511</v>
      </c>
      <c r="G60" s="34"/>
    </row>
    <row r="61" spans="2:7" x14ac:dyDescent="0.2">
      <c r="B61" s="9">
        <v>50</v>
      </c>
      <c r="C61" s="13">
        <f t="shared" si="6"/>
        <v>-19681.46543644082</v>
      </c>
      <c r="D61" s="13">
        <f t="shared" si="7"/>
        <v>40404.672726231191</v>
      </c>
      <c r="E61" s="13">
        <f t="shared" si="4"/>
        <v>60086.13816267201</v>
      </c>
      <c r="F61" s="14">
        <f t="shared" si="5"/>
        <v>-1290177.7279402232</v>
      </c>
    </row>
    <row r="62" spans="2:7" x14ac:dyDescent="0.2">
      <c r="B62" s="9">
        <v>51</v>
      </c>
      <c r="C62" s="13">
        <f t="shared" si="6"/>
        <v>-20642.84364704357</v>
      </c>
      <c r="D62" s="13">
        <f t="shared" si="7"/>
        <v>40404.672726231191</v>
      </c>
      <c r="E62" s="13">
        <f t="shared" si="4"/>
        <v>61047.516373274761</v>
      </c>
      <c r="F62" s="14">
        <f t="shared" si="5"/>
        <v>-1351225.244313498</v>
      </c>
    </row>
    <row r="63" spans="2:7" x14ac:dyDescent="0.2">
      <c r="B63" s="9">
        <v>52</v>
      </c>
      <c r="C63" s="13">
        <f t="shared" si="6"/>
        <v>-21619.603909015968</v>
      </c>
      <c r="D63" s="13">
        <f t="shared" si="7"/>
        <v>40404.672726231191</v>
      </c>
      <c r="E63" s="13">
        <f t="shared" si="4"/>
        <v>62024.276635247159</v>
      </c>
      <c r="F63" s="14">
        <f t="shared" si="5"/>
        <v>-1413249.5209487451</v>
      </c>
    </row>
    <row r="64" spans="2:7" x14ac:dyDescent="0.2">
      <c r="B64" s="9">
        <v>53</v>
      </c>
      <c r="C64" s="13">
        <f t="shared" si="6"/>
        <v>-22611.992335179923</v>
      </c>
      <c r="D64" s="13">
        <f t="shared" si="7"/>
        <v>40404.672726231191</v>
      </c>
      <c r="E64" s="13">
        <f t="shared" si="4"/>
        <v>63016.665061411113</v>
      </c>
      <c r="F64" s="14">
        <f t="shared" si="5"/>
        <v>-1476266.1860101563</v>
      </c>
    </row>
    <row r="65" spans="2:6" x14ac:dyDescent="0.2">
      <c r="B65" s="9">
        <v>54</v>
      </c>
      <c r="C65" s="13">
        <f t="shared" si="6"/>
        <v>-23620.258976162502</v>
      </c>
      <c r="D65" s="13">
        <f t="shared" si="7"/>
        <v>40404.672726231191</v>
      </c>
      <c r="E65" s="13">
        <f t="shared" si="4"/>
        <v>64024.931702393689</v>
      </c>
      <c r="F65" s="14">
        <f t="shared" si="5"/>
        <v>-1540291.1177125499</v>
      </c>
    </row>
    <row r="66" spans="2:6" x14ac:dyDescent="0.2">
      <c r="B66" s="9">
        <v>55</v>
      </c>
      <c r="C66" s="13">
        <f t="shared" si="6"/>
        <v>-24644.6578834008</v>
      </c>
      <c r="D66" s="13">
        <f t="shared" si="7"/>
        <v>40404.672726231191</v>
      </c>
      <c r="E66" s="13">
        <f t="shared" si="4"/>
        <v>65049.330609631987</v>
      </c>
      <c r="F66" s="14">
        <f t="shared" si="5"/>
        <v>-1605340.4483221818</v>
      </c>
    </row>
    <row r="67" spans="2:6" x14ac:dyDescent="0.2">
      <c r="B67" s="9">
        <v>56</v>
      </c>
      <c r="C67" s="13">
        <f t="shared" si="6"/>
        <v>-25685.447173154909</v>
      </c>
      <c r="D67" s="13">
        <f t="shared" si="7"/>
        <v>40404.672726231191</v>
      </c>
      <c r="E67" s="13">
        <f t="shared" si="4"/>
        <v>66090.119899386103</v>
      </c>
      <c r="F67" s="14">
        <f t="shared" si="5"/>
        <v>-1671430.5682215679</v>
      </c>
    </row>
    <row r="68" spans="2:6" x14ac:dyDescent="0.2">
      <c r="B68" s="9">
        <v>57</v>
      </c>
      <c r="C68" s="13">
        <f t="shared" si="6"/>
        <v>-26742.889091545087</v>
      </c>
      <c r="D68" s="13">
        <f t="shared" si="7"/>
        <v>40404.672726231191</v>
      </c>
      <c r="E68" s="13">
        <f t="shared" si="4"/>
        <v>67147.561817776281</v>
      </c>
      <c r="F68" s="14">
        <f t="shared" si="5"/>
        <v>-1738578.1300393441</v>
      </c>
    </row>
    <row r="69" spans="2:6" x14ac:dyDescent="0.2">
      <c r="B69" s="9">
        <v>58</v>
      </c>
      <c r="C69" s="13">
        <f t="shared" si="6"/>
        <v>-27817.250080629507</v>
      </c>
      <c r="D69" s="13">
        <f t="shared" si="7"/>
        <v>40404.672726231191</v>
      </c>
      <c r="E69" s="13">
        <f t="shared" si="4"/>
        <v>68221.922806860704</v>
      </c>
      <c r="F69" s="14">
        <f t="shared" si="5"/>
        <v>-1806800.0528462047</v>
      </c>
    </row>
    <row r="70" spans="2:6" x14ac:dyDescent="0.2">
      <c r="B70" s="9">
        <v>59</v>
      </c>
      <c r="C70" s="13">
        <f t="shared" si="6"/>
        <v>-28908.800845539277</v>
      </c>
      <c r="D70" s="13">
        <f t="shared" si="7"/>
        <v>40404.672726231191</v>
      </c>
      <c r="E70" s="13">
        <f t="shared" si="4"/>
        <v>69313.473571770475</v>
      </c>
      <c r="F70" s="14">
        <f t="shared" si="5"/>
        <v>-1876113.5264179753</v>
      </c>
    </row>
    <row r="71" spans="2:6" x14ac:dyDescent="0.2">
      <c r="B71" s="9">
        <v>60</v>
      </c>
      <c r="C71" s="13">
        <f t="shared" si="6"/>
        <v>-30017.816422687607</v>
      </c>
      <c r="D71" s="13">
        <f t="shared" si="7"/>
        <v>40404.672726231191</v>
      </c>
      <c r="E71" s="13">
        <f t="shared" si="4"/>
        <v>70422.489148918801</v>
      </c>
      <c r="F71" s="14">
        <f t="shared" si="5"/>
        <v>-1946536.0155668941</v>
      </c>
    </row>
    <row r="72" spans="2:6" x14ac:dyDescent="0.2">
      <c r="B72" s="9">
        <v>61</v>
      </c>
      <c r="C72" s="13">
        <f t="shared" si="6"/>
        <v>-31144.576249070305</v>
      </c>
      <c r="D72" s="13">
        <f t="shared" si="7"/>
        <v>40404.672726231191</v>
      </c>
      <c r="E72" s="13">
        <f t="shared" si="4"/>
        <v>71549.248975301496</v>
      </c>
      <c r="F72" s="14">
        <f t="shared" si="5"/>
        <v>-2018085.2645421955</v>
      </c>
    </row>
    <row r="73" spans="2:6" x14ac:dyDescent="0.2">
      <c r="B73" s="9">
        <v>62</v>
      </c>
      <c r="C73" s="13">
        <f t="shared" si="6"/>
        <v>-32289.364232675129</v>
      </c>
      <c r="D73" s="13">
        <f t="shared" si="7"/>
        <v>40404.672726231191</v>
      </c>
      <c r="E73" s="13">
        <f t="shared" si="4"/>
        <v>72694.036958906319</v>
      </c>
      <c r="F73" s="14">
        <f t="shared" si="5"/>
        <v>-2090779.3015011018</v>
      </c>
    </row>
    <row r="74" spans="2:6" x14ac:dyDescent="0.2">
      <c r="B74" s="9">
        <v>63</v>
      </c>
      <c r="C74" s="13">
        <f t="shared" si="6"/>
        <v>-33452.468824017633</v>
      </c>
      <c r="D74" s="13">
        <f t="shared" si="7"/>
        <v>40404.672726231191</v>
      </c>
      <c r="E74" s="13">
        <f t="shared" si="4"/>
        <v>73857.141550248823</v>
      </c>
      <c r="F74" s="14">
        <f t="shared" si="5"/>
        <v>-2164636.4430513508</v>
      </c>
    </row>
    <row r="75" spans="2:6" x14ac:dyDescent="0.2">
      <c r="B75" s="9">
        <v>64</v>
      </c>
      <c r="C75" s="13">
        <f t="shared" si="6"/>
        <v>-34634.183088821614</v>
      </c>
      <c r="D75" s="13">
        <f t="shared" si="7"/>
        <v>40404.672726231191</v>
      </c>
      <c r="E75" s="13">
        <f t="shared" si="4"/>
        <v>75038.855815052812</v>
      </c>
      <c r="F75" s="14">
        <f t="shared" si="5"/>
        <v>-2239675.2988664038</v>
      </c>
    </row>
    <row r="76" spans="2:6" x14ac:dyDescent="0.2">
      <c r="B76" s="9">
        <v>65</v>
      </c>
      <c r="C76" s="13">
        <f t="shared" si="6"/>
        <v>-35834.804781862462</v>
      </c>
      <c r="D76" s="13">
        <f t="shared" si="7"/>
        <v>40404.672726231191</v>
      </c>
      <c r="E76" s="13">
        <f t="shared" ref="E76:E81" si="8">D76-C76</f>
        <v>76239.477508093652</v>
      </c>
      <c r="F76" s="14">
        <f t="shared" ref="F76:F81" si="9">F75-E76</f>
        <v>-2315914.7763744975</v>
      </c>
    </row>
    <row r="77" spans="2:6" x14ac:dyDescent="0.2">
      <c r="B77" s="9">
        <v>66</v>
      </c>
      <c r="C77" s="13">
        <f t="shared" si="6"/>
        <v>-37054.636421991963</v>
      </c>
      <c r="D77" s="13">
        <f t="shared" si="7"/>
        <v>40404.672726231191</v>
      </c>
      <c r="E77" s="13">
        <f t="shared" si="8"/>
        <v>77459.309148223154</v>
      </c>
      <c r="F77" s="14">
        <f t="shared" si="9"/>
        <v>-2393374.0855227206</v>
      </c>
    </row>
    <row r="78" spans="2:6" x14ac:dyDescent="0.2">
      <c r="B78" s="9">
        <v>67</v>
      </c>
      <c r="C78" s="13">
        <f t="shared" si="6"/>
        <v>-38293.98536836353</v>
      </c>
      <c r="D78" s="13">
        <f t="shared" si="7"/>
        <v>40404.672726231191</v>
      </c>
      <c r="E78" s="13">
        <f t="shared" si="8"/>
        <v>78698.658094594721</v>
      </c>
      <c r="F78" s="14">
        <f t="shared" si="9"/>
        <v>-2472072.7436173153</v>
      </c>
    </row>
    <row r="79" spans="2:6" x14ac:dyDescent="0.2">
      <c r="B79" s="9">
        <v>68</v>
      </c>
      <c r="C79" s="13">
        <f t="shared" si="6"/>
        <v>-39553.163897877042</v>
      </c>
      <c r="D79" s="13">
        <f t="shared" si="7"/>
        <v>40404.672726231191</v>
      </c>
      <c r="E79" s="13">
        <f t="shared" si="8"/>
        <v>79957.836624108226</v>
      </c>
      <c r="F79" s="14">
        <f t="shared" si="9"/>
        <v>-2552030.5802414236</v>
      </c>
    </row>
    <row r="80" spans="2:6" x14ac:dyDescent="0.2">
      <c r="B80" s="9">
        <v>69</v>
      </c>
      <c r="C80" s="13">
        <f t="shared" si="6"/>
        <v>-40832.489283862778</v>
      </c>
      <c r="D80" s="13">
        <f t="shared" si="7"/>
        <v>40404.672726231191</v>
      </c>
      <c r="E80" s="13">
        <f t="shared" si="8"/>
        <v>81237.162010093976</v>
      </c>
      <c r="F80" s="14">
        <f t="shared" si="9"/>
        <v>-2633267.7422515177</v>
      </c>
    </row>
    <row r="81" spans="2:6" x14ac:dyDescent="0.2">
      <c r="B81" s="9">
        <v>70</v>
      </c>
      <c r="C81" s="13">
        <f t="shared" si="6"/>
        <v>-42132.283876024281</v>
      </c>
      <c r="D81" s="13">
        <f t="shared" si="7"/>
        <v>40404.672726231191</v>
      </c>
      <c r="E81" s="13">
        <f t="shared" si="8"/>
        <v>82536.956602255465</v>
      </c>
      <c r="F81" s="14">
        <f t="shared" si="9"/>
        <v>-2715804.6988537731</v>
      </c>
    </row>
    <row r="82" spans="2:6" x14ac:dyDescent="0.2">
      <c r="C82" s="19" t="s">
        <v>15</v>
      </c>
      <c r="D82" s="19">
        <f>SUM(D12:D81)</f>
        <v>2828327.0908361818</v>
      </c>
      <c r="E82" s="19">
        <f>SUM(E12:E81)</f>
        <v>3515804.698853774</v>
      </c>
      <c r="F82" s="16" t="s">
        <v>15</v>
      </c>
    </row>
    <row r="83" spans="2:6" x14ac:dyDescent="0.2">
      <c r="D83" s="20">
        <f>D82/E2</f>
        <v>3.5354088635452272</v>
      </c>
    </row>
  </sheetData>
  <mergeCells count="6">
    <mergeCell ref="I7:K8"/>
    <mergeCell ref="B1:F1"/>
    <mergeCell ref="B2:C2"/>
    <mergeCell ref="B3:C3"/>
    <mergeCell ref="B4:C4"/>
    <mergeCell ref="B7:C7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"/>
  <sheetViews>
    <sheetView topLeftCell="A6" zoomScaleNormal="100" workbookViewId="0">
      <selection activeCell="I16" sqref="I16"/>
    </sheetView>
  </sheetViews>
  <sheetFormatPr baseColWidth="10" defaultColWidth="9.140625" defaultRowHeight="12.75" x14ac:dyDescent="0.2"/>
  <cols>
    <col min="1" max="1" width="1.5703125"/>
    <col min="2" max="2" width="12.42578125" style="1" bestFit="1" customWidth="1"/>
    <col min="3" max="3" width="24.140625" style="1" bestFit="1" customWidth="1"/>
    <col min="4" max="4" width="12.7109375" style="1" bestFit="1" customWidth="1"/>
    <col min="5" max="5" width="23.5703125" style="1" bestFit="1" customWidth="1"/>
    <col min="6" max="6" width="12.42578125" customWidth="1"/>
    <col min="7" max="7" width="9.140625" style="1" customWidth="1"/>
    <col min="8" max="8" width="1.5703125"/>
    <col min="9" max="9" width="29.28515625"/>
    <col min="10" max="1025" width="10.85546875"/>
  </cols>
  <sheetData>
    <row r="1" spans="1:9" ht="18" hidden="1" x14ac:dyDescent="0.25">
      <c r="B1" s="113"/>
      <c r="C1" s="113"/>
      <c r="D1" s="113"/>
      <c r="E1" s="113"/>
      <c r="F1" s="113"/>
      <c r="G1" s="21"/>
    </row>
    <row r="2" spans="1:9" s="2" customFormat="1" ht="15.75" hidden="1" x14ac:dyDescent="0.25">
      <c r="B2" s="114" t="s">
        <v>3</v>
      </c>
      <c r="C2" s="114"/>
      <c r="D2" s="4"/>
      <c r="E2" s="7">
        <f>+'AMORTIZACION '!C2</f>
        <v>800000</v>
      </c>
      <c r="F2" s="3"/>
      <c r="G2" s="22"/>
    </row>
    <row r="3" spans="1:9" ht="15.75" hidden="1" x14ac:dyDescent="0.25">
      <c r="A3" s="2"/>
      <c r="B3" s="114" t="s">
        <v>4</v>
      </c>
      <c r="C3" s="114"/>
      <c r="D3" s="4"/>
      <c r="E3" s="4">
        <f>+'AMORTIZACION '!C4</f>
        <v>24</v>
      </c>
      <c r="F3" s="23"/>
      <c r="G3" s="22"/>
      <c r="H3" s="2"/>
      <c r="I3" s="2"/>
    </row>
    <row r="4" spans="1:9" ht="15.75" hidden="1" x14ac:dyDescent="0.25">
      <c r="A4" s="2"/>
      <c r="B4" s="114" t="s">
        <v>5</v>
      </c>
      <c r="C4" s="114"/>
      <c r="D4" s="5"/>
      <c r="E4" s="24">
        <f>+'AMORTIZACION '!C6</f>
        <v>1.6E-2</v>
      </c>
      <c r="F4" s="3"/>
      <c r="G4" s="25"/>
      <c r="H4" s="6"/>
      <c r="I4" s="2"/>
    </row>
    <row r="5" spans="1:9" ht="15.75" hidden="1" x14ac:dyDescent="0.25">
      <c r="A5" s="2"/>
      <c r="B5" s="4"/>
      <c r="C5" s="4"/>
      <c r="D5" s="4"/>
      <c r="E5" s="4"/>
      <c r="F5" s="3"/>
      <c r="G5" s="22"/>
      <c r="H5" s="2"/>
      <c r="I5" s="2"/>
    </row>
    <row r="6" spans="1:9" ht="15.75" x14ac:dyDescent="0.25">
      <c r="A6" s="2"/>
      <c r="B6" s="4"/>
      <c r="C6" s="4"/>
      <c r="D6" s="4"/>
      <c r="E6" s="4"/>
      <c r="F6" s="3"/>
      <c r="G6" s="22"/>
      <c r="H6" s="2"/>
      <c r="I6" s="2"/>
    </row>
    <row r="7" spans="1:9" ht="15.75" x14ac:dyDescent="0.25">
      <c r="A7" s="2"/>
      <c r="B7" s="114" t="s">
        <v>6</v>
      </c>
      <c r="C7" s="114"/>
      <c r="D7" s="4"/>
      <c r="E7" s="7">
        <f>((E2*(E4*(1+E4)^E3)/((1+E4)^E3-1)))</f>
        <v>40404.672726231191</v>
      </c>
      <c r="F7" s="3"/>
      <c r="G7" s="25"/>
      <c r="I7" s="115" t="s">
        <v>16</v>
      </c>
    </row>
    <row r="8" spans="1:9" x14ac:dyDescent="0.2">
      <c r="B8" s="9"/>
      <c r="C8" s="9"/>
      <c r="D8" s="9"/>
      <c r="E8" s="9"/>
      <c r="F8" s="8"/>
      <c r="I8" s="115"/>
    </row>
    <row r="9" spans="1:9" ht="20.25" x14ac:dyDescent="0.2">
      <c r="B9" s="9"/>
      <c r="C9" s="9"/>
      <c r="D9"/>
      <c r="E9" s="9"/>
      <c r="F9" s="8"/>
      <c r="G9"/>
      <c r="I9" s="38">
        <v>12</v>
      </c>
    </row>
    <row r="10" spans="1:9" s="10" customFormat="1" ht="15" x14ac:dyDescent="0.2">
      <c r="B10" s="11" t="s">
        <v>7</v>
      </c>
      <c r="C10" s="11" t="s">
        <v>8</v>
      </c>
      <c r="D10" s="12" t="s">
        <v>9</v>
      </c>
      <c r="E10" s="11" t="s">
        <v>10</v>
      </c>
      <c r="F10" s="11" t="s">
        <v>11</v>
      </c>
      <c r="I10" s="39">
        <f>+G11</f>
        <v>28799.999999999996</v>
      </c>
    </row>
    <row r="11" spans="1:9" ht="15" x14ac:dyDescent="0.2">
      <c r="B11" s="9"/>
      <c r="C11" s="13"/>
      <c r="D11" s="13"/>
      <c r="E11" s="13"/>
      <c r="F11" s="14">
        <f>E2</f>
        <v>800000</v>
      </c>
      <c r="G11" s="32">
        <f>F11*0.036</f>
        <v>28799.999999999996</v>
      </c>
      <c r="I11" s="33">
        <f>+I10*0.12</f>
        <v>3455.9999999999995</v>
      </c>
    </row>
    <row r="12" spans="1:9" ht="18" x14ac:dyDescent="0.2">
      <c r="B12" s="9">
        <v>1</v>
      </c>
      <c r="C12" s="13">
        <f>E4*E2</f>
        <v>12800</v>
      </c>
      <c r="D12" s="13">
        <f>E7</f>
        <v>40404.672726231191</v>
      </c>
      <c r="E12" s="13">
        <f t="shared" ref="E12:E27" si="0">D12-C12</f>
        <v>27604.672726231191</v>
      </c>
      <c r="F12" s="14">
        <f t="shared" ref="F12:F23" si="1">F11-E12</f>
        <v>772395.32727376884</v>
      </c>
      <c r="G12" s="34"/>
      <c r="I12" s="40">
        <f>+I10+I11</f>
        <v>32255.999999999996</v>
      </c>
    </row>
    <row r="13" spans="1:9" ht="18" customHeight="1" x14ac:dyDescent="0.2">
      <c r="B13" s="9">
        <v>2</v>
      </c>
      <c r="C13" s="13">
        <f t="shared" ref="C13:C23" si="2">$E$4*F12</f>
        <v>12358.325236380302</v>
      </c>
      <c r="D13" s="13">
        <f t="shared" ref="D13:D23" si="3">D12</f>
        <v>40404.672726231191</v>
      </c>
      <c r="E13" s="13">
        <f t="shared" si="0"/>
        <v>28046.347489850887</v>
      </c>
      <c r="F13" s="14">
        <f t="shared" si="1"/>
        <v>744348.97978391801</v>
      </c>
      <c r="G13" s="34"/>
    </row>
    <row r="14" spans="1:9" x14ac:dyDescent="0.2">
      <c r="B14" s="9">
        <v>3</v>
      </c>
      <c r="C14" s="13">
        <f t="shared" si="2"/>
        <v>11909.583676542688</v>
      </c>
      <c r="D14" s="13">
        <f t="shared" si="3"/>
        <v>40404.672726231191</v>
      </c>
      <c r="E14" s="13">
        <f t="shared" si="0"/>
        <v>28495.089049688504</v>
      </c>
      <c r="F14" s="14">
        <f t="shared" si="1"/>
        <v>715853.89073422947</v>
      </c>
      <c r="G14" s="34"/>
    </row>
    <row r="15" spans="1:9" x14ac:dyDescent="0.2">
      <c r="B15" s="9">
        <v>4</v>
      </c>
      <c r="C15" s="13">
        <f t="shared" si="2"/>
        <v>11453.662251747672</v>
      </c>
      <c r="D15" s="13">
        <f t="shared" si="3"/>
        <v>40404.672726231191</v>
      </c>
      <c r="E15" s="13">
        <f t="shared" si="0"/>
        <v>28951.010474483519</v>
      </c>
      <c r="F15" s="14">
        <f t="shared" si="1"/>
        <v>686902.88025974599</v>
      </c>
      <c r="G15" s="34"/>
    </row>
    <row r="16" spans="1:9" x14ac:dyDescent="0.2">
      <c r="B16" s="9">
        <v>5</v>
      </c>
      <c r="C16" s="13">
        <f t="shared" si="2"/>
        <v>10990.446084155936</v>
      </c>
      <c r="D16" s="13">
        <f t="shared" si="3"/>
        <v>40404.672726231191</v>
      </c>
      <c r="E16" s="13">
        <f t="shared" si="0"/>
        <v>29414.226642075257</v>
      </c>
      <c r="F16" s="14">
        <f t="shared" si="1"/>
        <v>657488.65361767076</v>
      </c>
      <c r="G16" s="34"/>
    </row>
    <row r="17" spans="1:9" x14ac:dyDescent="0.2">
      <c r="B17" s="9">
        <v>6</v>
      </c>
      <c r="C17" s="13">
        <f t="shared" si="2"/>
        <v>10519.818457882733</v>
      </c>
      <c r="D17" s="13">
        <f t="shared" si="3"/>
        <v>40404.672726231191</v>
      </c>
      <c r="E17" s="13">
        <f t="shared" si="0"/>
        <v>29884.854268348456</v>
      </c>
      <c r="F17" s="14">
        <f t="shared" si="1"/>
        <v>627603.79934932233</v>
      </c>
      <c r="G17" s="34"/>
    </row>
    <row r="18" spans="1:9" x14ac:dyDescent="0.2">
      <c r="B18" s="9">
        <v>7</v>
      </c>
      <c r="C18" s="13">
        <f t="shared" si="2"/>
        <v>10041.660789589158</v>
      </c>
      <c r="D18" s="13">
        <f t="shared" si="3"/>
        <v>40404.672726231191</v>
      </c>
      <c r="E18" s="13">
        <f t="shared" si="0"/>
        <v>30363.011936642033</v>
      </c>
      <c r="F18" s="14">
        <f t="shared" si="1"/>
        <v>597240.78741268034</v>
      </c>
      <c r="G18" s="34"/>
    </row>
    <row r="19" spans="1:9" x14ac:dyDescent="0.2">
      <c r="B19" s="9">
        <v>8</v>
      </c>
      <c r="C19" s="13">
        <f t="shared" si="2"/>
        <v>9555.8525986028853</v>
      </c>
      <c r="D19" s="13">
        <f t="shared" si="3"/>
        <v>40404.672726231191</v>
      </c>
      <c r="E19" s="13">
        <f t="shared" si="0"/>
        <v>30848.820127628307</v>
      </c>
      <c r="F19" s="14">
        <f t="shared" si="1"/>
        <v>566391.96728505206</v>
      </c>
      <c r="G19" s="36"/>
    </row>
    <row r="20" spans="1:9" x14ac:dyDescent="0.2">
      <c r="B20" s="9">
        <v>9</v>
      </c>
      <c r="C20" s="13">
        <f t="shared" si="2"/>
        <v>9062.2714765608325</v>
      </c>
      <c r="D20" s="13">
        <f t="shared" si="3"/>
        <v>40404.672726231191</v>
      </c>
      <c r="E20" s="13">
        <f t="shared" si="0"/>
        <v>31342.401249670358</v>
      </c>
      <c r="F20" s="14">
        <f t="shared" si="1"/>
        <v>535049.56603538175</v>
      </c>
      <c r="G20" s="36"/>
    </row>
    <row r="21" spans="1:9" x14ac:dyDescent="0.2">
      <c r="B21" s="9">
        <v>10</v>
      </c>
      <c r="C21" s="13">
        <f t="shared" si="2"/>
        <v>8560.7930565661081</v>
      </c>
      <c r="D21" s="13">
        <f t="shared" si="3"/>
        <v>40404.672726231191</v>
      </c>
      <c r="E21" s="13">
        <f t="shared" si="0"/>
        <v>31843.879669665082</v>
      </c>
      <c r="F21" s="14">
        <f t="shared" si="1"/>
        <v>503205.68636571668</v>
      </c>
      <c r="G21" s="34"/>
    </row>
    <row r="22" spans="1:9" x14ac:dyDescent="0.2">
      <c r="B22" s="9">
        <v>11</v>
      </c>
      <c r="C22" s="13">
        <f t="shared" si="2"/>
        <v>8051.2909818514672</v>
      </c>
      <c r="D22" s="13">
        <f t="shared" si="3"/>
        <v>40404.672726231191</v>
      </c>
      <c r="E22" s="13">
        <f t="shared" si="0"/>
        <v>32353.381744379723</v>
      </c>
      <c r="F22" s="14">
        <f t="shared" si="1"/>
        <v>470852.30462133698</v>
      </c>
      <c r="G22" s="34"/>
    </row>
    <row r="23" spans="1:9" x14ac:dyDescent="0.2">
      <c r="B23" s="9">
        <v>12</v>
      </c>
      <c r="C23" s="13">
        <f t="shared" si="2"/>
        <v>7533.636873941392</v>
      </c>
      <c r="D23" s="13">
        <f t="shared" si="3"/>
        <v>40404.672726231191</v>
      </c>
      <c r="E23" s="13">
        <f t="shared" si="0"/>
        <v>32871.035852289802</v>
      </c>
      <c r="F23" s="14">
        <f t="shared" si="1"/>
        <v>437981.26876904716</v>
      </c>
      <c r="G23" s="32">
        <f>F23*0.034</f>
        <v>14891.363138147604</v>
      </c>
    </row>
    <row r="24" spans="1:9" s="1" customFormat="1" hidden="1" x14ac:dyDescent="0.2">
      <c r="A24"/>
      <c r="B24" s="9">
        <v>67</v>
      </c>
      <c r="C24" s="13" t="e">
        <f>$E$4*#REF!</f>
        <v>#REF!</v>
      </c>
      <c r="D24" s="13" t="e">
        <f>#REF!</f>
        <v>#REF!</v>
      </c>
      <c r="E24" s="13" t="e">
        <f t="shared" si="0"/>
        <v>#REF!</v>
      </c>
      <c r="F24" s="14" t="e">
        <f>#REF!-E24</f>
        <v>#REF!</v>
      </c>
      <c r="H24"/>
      <c r="I24"/>
    </row>
    <row r="25" spans="1:9" s="1" customFormat="1" hidden="1" x14ac:dyDescent="0.2">
      <c r="A25"/>
      <c r="B25" s="9">
        <v>68</v>
      </c>
      <c r="C25" s="13" t="e">
        <f>$E$4*F24</f>
        <v>#REF!</v>
      </c>
      <c r="D25" s="13" t="e">
        <f>D24</f>
        <v>#REF!</v>
      </c>
      <c r="E25" s="13" t="e">
        <f t="shared" si="0"/>
        <v>#REF!</v>
      </c>
      <c r="F25" s="14" t="e">
        <f>F24-E25</f>
        <v>#REF!</v>
      </c>
      <c r="H25"/>
      <c r="I25"/>
    </row>
    <row r="26" spans="1:9" s="1" customFormat="1" hidden="1" x14ac:dyDescent="0.2">
      <c r="A26"/>
      <c r="B26" s="9">
        <v>69</v>
      </c>
      <c r="C26" s="13" t="e">
        <f>$E$4*F25</f>
        <v>#REF!</v>
      </c>
      <c r="D26" s="13" t="e">
        <f>D25</f>
        <v>#REF!</v>
      </c>
      <c r="E26" s="13" t="e">
        <f t="shared" si="0"/>
        <v>#REF!</v>
      </c>
      <c r="F26" s="14" t="e">
        <f>F25-E26</f>
        <v>#REF!</v>
      </c>
      <c r="H26"/>
      <c r="I26"/>
    </row>
    <row r="27" spans="1:9" s="1" customFormat="1" hidden="1" x14ac:dyDescent="0.2">
      <c r="A27"/>
      <c r="B27" s="9">
        <v>70</v>
      </c>
      <c r="C27" s="13" t="e">
        <f>$E$4*F26</f>
        <v>#REF!</v>
      </c>
      <c r="D27" s="13" t="e">
        <f>D26</f>
        <v>#REF!</v>
      </c>
      <c r="E27" s="13" t="e">
        <f t="shared" si="0"/>
        <v>#REF!</v>
      </c>
      <c r="F27" s="14" t="e">
        <f>F26-E27</f>
        <v>#REF!</v>
      </c>
      <c r="H27"/>
      <c r="I27"/>
    </row>
    <row r="28" spans="1:9" s="1" customFormat="1" hidden="1" x14ac:dyDescent="0.2">
      <c r="A28"/>
      <c r="C28" s="19" t="s">
        <v>15</v>
      </c>
      <c r="D28" s="19" t="e">
        <f>SUM(D12:D27)</f>
        <v>#REF!</v>
      </c>
      <c r="E28" s="19" t="e">
        <f>SUM(E12:E27)</f>
        <v>#REF!</v>
      </c>
      <c r="F28" s="16" t="s">
        <v>15</v>
      </c>
      <c r="H28"/>
      <c r="I28"/>
    </row>
    <row r="29" spans="1:9" hidden="1" x14ac:dyDescent="0.2">
      <c r="C29"/>
      <c r="D29" s="20" t="e">
        <f>D28/E2</f>
        <v>#REF!</v>
      </c>
      <c r="E29"/>
      <c r="G29"/>
    </row>
  </sheetData>
  <mergeCells count="6">
    <mergeCell ref="I7:I8"/>
    <mergeCell ref="B1:F1"/>
    <mergeCell ref="B2:C2"/>
    <mergeCell ref="B3:C3"/>
    <mergeCell ref="B4:C4"/>
    <mergeCell ref="B7:C7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5517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AMORTIZACION </vt:lpstr>
      <vt:lpstr>CALCULO FONDO GARANTIAS</vt:lpstr>
      <vt:lpstr>PARA CREDITO A 12 MESES</vt:lpstr>
      <vt:lpstr>'AMORTIZACION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Planeacion3</dc:creator>
  <cp:lastModifiedBy>Carlos Eduardo Duque</cp:lastModifiedBy>
  <cp:revision>94</cp:revision>
  <cp:lastPrinted>2018-11-14T21:44:14Z</cp:lastPrinted>
  <dcterms:created xsi:type="dcterms:W3CDTF">2005-08-26T03:38:47Z</dcterms:created>
  <dcterms:modified xsi:type="dcterms:W3CDTF">2024-04-15T21:11:41Z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